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Green Hive\4.A3\"/>
    </mc:Choice>
  </mc:AlternateContent>
  <bookViews>
    <workbookView xWindow="0" yWindow="0" windowWidth="20490" windowHeight="7755" activeTab="3"/>
  </bookViews>
  <sheets>
    <sheet name="SLAB " sheetId="1" r:id="rId1"/>
    <sheet name="BEAM 1" sheetId="2" r:id="rId2"/>
    <sheet name="BEAM 2" sheetId="3" r:id="rId3"/>
    <sheet name="Sheet1" sheetId="4" r:id="rId4"/>
  </sheets>
  <definedNames>
    <definedName name="_xlnm._FilterDatabase" localSheetId="1" hidden="1">'BEAM 1'!$B$3:$W$308</definedName>
    <definedName name="_xlnm._FilterDatabase" localSheetId="2" hidden="1">'BEAM 2'!$B$3:$W$317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H10" i="4"/>
  <c r="C10" i="4"/>
  <c r="D8" i="4" l="1"/>
  <c r="E8" i="4"/>
  <c r="F8" i="4"/>
  <c r="G8" i="4"/>
  <c r="H8" i="4"/>
  <c r="C8" i="4"/>
  <c r="H6" i="4"/>
  <c r="D6" i="4"/>
  <c r="E6" i="4"/>
  <c r="F6" i="4"/>
  <c r="G6" i="4"/>
  <c r="C6" i="4"/>
  <c r="G5" i="4"/>
  <c r="F5" i="4"/>
  <c r="E5" i="4"/>
  <c r="D5" i="4"/>
  <c r="C5" i="4"/>
  <c r="P320" i="3"/>
  <c r="Q320" i="3"/>
  <c r="R320" i="3"/>
  <c r="S320" i="3"/>
  <c r="T320" i="3"/>
  <c r="O320" i="3"/>
  <c r="P311" i="2"/>
  <c r="Q311" i="2"/>
  <c r="R311" i="2"/>
  <c r="S311" i="2"/>
  <c r="O311" i="2"/>
  <c r="P310" i="2"/>
  <c r="Q310" i="2"/>
  <c r="R310" i="2"/>
  <c r="S310" i="2"/>
  <c r="O310" i="2"/>
  <c r="P309" i="2"/>
  <c r="Q309" i="2"/>
  <c r="R309" i="2"/>
  <c r="S309" i="2"/>
  <c r="O309" i="2"/>
  <c r="E4" i="4"/>
  <c r="D4" i="4"/>
  <c r="C4" i="4"/>
  <c r="L253" i="1"/>
  <c r="K253" i="1"/>
  <c r="K252" i="1"/>
  <c r="L252" i="1"/>
  <c r="L251" i="1"/>
  <c r="K251" i="1"/>
  <c r="O249" i="1"/>
  <c r="N249" i="1"/>
  <c r="L250" i="1"/>
  <c r="K250" i="1"/>
  <c r="L243" i="1"/>
  <c r="K243" i="1"/>
  <c r="J243" i="1"/>
  <c r="L242" i="1"/>
  <c r="K242" i="1"/>
  <c r="J242" i="1"/>
  <c r="L240" i="1"/>
  <c r="K240" i="1"/>
  <c r="J240" i="1"/>
  <c r="L239" i="1"/>
  <c r="K239" i="1"/>
  <c r="J239" i="1"/>
  <c r="L237" i="1"/>
  <c r="K237" i="1"/>
  <c r="J237" i="1"/>
  <c r="L236" i="1"/>
  <c r="K236" i="1"/>
  <c r="J236" i="1"/>
  <c r="L234" i="1"/>
  <c r="K234" i="1"/>
  <c r="J234" i="1"/>
  <c r="L233" i="1"/>
  <c r="K233" i="1"/>
  <c r="J233" i="1"/>
  <c r="L231" i="1"/>
  <c r="K231" i="1"/>
  <c r="J231" i="1"/>
  <c r="L230" i="1"/>
  <c r="K230" i="1"/>
  <c r="J230" i="1"/>
  <c r="L228" i="1"/>
  <c r="K228" i="1"/>
  <c r="J228" i="1"/>
  <c r="L227" i="1"/>
  <c r="K227" i="1"/>
  <c r="J227" i="1"/>
  <c r="L225" i="1"/>
  <c r="K225" i="1"/>
  <c r="J225" i="1"/>
  <c r="L224" i="1"/>
  <c r="K224" i="1"/>
  <c r="M224" i="1" s="1"/>
  <c r="J224" i="1"/>
  <c r="L222" i="1"/>
  <c r="K222" i="1"/>
  <c r="J222" i="1"/>
  <c r="L221" i="1"/>
  <c r="K221" i="1"/>
  <c r="J221" i="1"/>
  <c r="L219" i="1"/>
  <c r="K219" i="1"/>
  <c r="J219" i="1"/>
  <c r="L218" i="1"/>
  <c r="K218" i="1"/>
  <c r="M218" i="1" s="1"/>
  <c r="J218" i="1"/>
  <c r="L216" i="1"/>
  <c r="K216" i="1"/>
  <c r="J216" i="1"/>
  <c r="L215" i="1"/>
  <c r="K215" i="1"/>
  <c r="J215" i="1"/>
  <c r="L213" i="1"/>
  <c r="K213" i="1"/>
  <c r="J213" i="1"/>
  <c r="L212" i="1"/>
  <c r="K212" i="1"/>
  <c r="M212" i="1" s="1"/>
  <c r="J212" i="1"/>
  <c r="L210" i="1"/>
  <c r="K210" i="1"/>
  <c r="J210" i="1"/>
  <c r="L209" i="1"/>
  <c r="K209" i="1"/>
  <c r="J209" i="1"/>
  <c r="L207" i="1"/>
  <c r="K207" i="1"/>
  <c r="J207" i="1"/>
  <c r="L206" i="1"/>
  <c r="K206" i="1"/>
  <c r="J206" i="1"/>
  <c r="L204" i="1"/>
  <c r="K204" i="1"/>
  <c r="J204" i="1"/>
  <c r="L203" i="1"/>
  <c r="K203" i="1"/>
  <c r="J203" i="1"/>
  <c r="L201" i="1"/>
  <c r="K201" i="1"/>
  <c r="J201" i="1"/>
  <c r="L200" i="1"/>
  <c r="K200" i="1"/>
  <c r="M200" i="1" s="1"/>
  <c r="J200" i="1"/>
  <c r="L198" i="1"/>
  <c r="K198" i="1"/>
  <c r="J198" i="1"/>
  <c r="L197" i="1"/>
  <c r="K197" i="1"/>
  <c r="J197" i="1"/>
  <c r="L195" i="1"/>
  <c r="K195" i="1"/>
  <c r="J195" i="1"/>
  <c r="L194" i="1"/>
  <c r="K194" i="1"/>
  <c r="M194" i="1" s="1"/>
  <c r="J194" i="1"/>
  <c r="L192" i="1"/>
  <c r="K192" i="1"/>
  <c r="J192" i="1"/>
  <c r="L191" i="1"/>
  <c r="K191" i="1"/>
  <c r="J191" i="1"/>
  <c r="L189" i="1"/>
  <c r="K189" i="1"/>
  <c r="J189" i="1"/>
  <c r="L188" i="1"/>
  <c r="K188" i="1"/>
  <c r="M188" i="1" s="1"/>
  <c r="J188" i="1"/>
  <c r="L186" i="1"/>
  <c r="K186" i="1"/>
  <c r="J186" i="1"/>
  <c r="L185" i="1"/>
  <c r="K185" i="1"/>
  <c r="J185" i="1"/>
  <c r="L183" i="1"/>
  <c r="K183" i="1"/>
  <c r="M183" i="1" s="1"/>
  <c r="J183" i="1"/>
  <c r="L182" i="1"/>
  <c r="K182" i="1"/>
  <c r="J182" i="1"/>
  <c r="L180" i="1"/>
  <c r="K180" i="1"/>
  <c r="J180" i="1"/>
  <c r="L179" i="1"/>
  <c r="K179" i="1"/>
  <c r="J179" i="1"/>
  <c r="L177" i="1"/>
  <c r="K177" i="1"/>
  <c r="J177" i="1"/>
  <c r="L176" i="1"/>
  <c r="K176" i="1"/>
  <c r="J176" i="1"/>
  <c r="L174" i="1"/>
  <c r="K174" i="1"/>
  <c r="J174" i="1"/>
  <c r="L173" i="1"/>
  <c r="K173" i="1"/>
  <c r="J173" i="1"/>
  <c r="L171" i="1"/>
  <c r="K171" i="1"/>
  <c r="J171" i="1"/>
  <c r="L170" i="1"/>
  <c r="K170" i="1"/>
  <c r="J170" i="1"/>
  <c r="L168" i="1"/>
  <c r="K168" i="1"/>
  <c r="M168" i="1" s="1"/>
  <c r="J168" i="1"/>
  <c r="L167" i="1"/>
  <c r="K167" i="1"/>
  <c r="J167" i="1"/>
  <c r="L165" i="1"/>
  <c r="K165" i="1"/>
  <c r="J165" i="1"/>
  <c r="L164" i="1"/>
  <c r="K164" i="1"/>
  <c r="J164" i="1"/>
  <c r="L162" i="1"/>
  <c r="K162" i="1"/>
  <c r="M162" i="1" s="1"/>
  <c r="J162" i="1"/>
  <c r="L161" i="1"/>
  <c r="K161" i="1"/>
  <c r="J161" i="1"/>
  <c r="L159" i="1"/>
  <c r="K159" i="1"/>
  <c r="J159" i="1"/>
  <c r="L158" i="1"/>
  <c r="K158" i="1"/>
  <c r="J158" i="1"/>
  <c r="L156" i="1"/>
  <c r="K156" i="1"/>
  <c r="J156" i="1"/>
  <c r="L155" i="1"/>
  <c r="K155" i="1"/>
  <c r="J155" i="1"/>
  <c r="L153" i="1"/>
  <c r="K153" i="1"/>
  <c r="J153" i="1"/>
  <c r="L152" i="1"/>
  <c r="K152" i="1"/>
  <c r="J152" i="1"/>
  <c r="L150" i="1"/>
  <c r="K150" i="1"/>
  <c r="J150" i="1"/>
  <c r="L149" i="1"/>
  <c r="K149" i="1"/>
  <c r="J149" i="1"/>
  <c r="L147" i="1"/>
  <c r="K147" i="1"/>
  <c r="J147" i="1"/>
  <c r="L146" i="1"/>
  <c r="K146" i="1"/>
  <c r="J146" i="1"/>
  <c r="L144" i="1"/>
  <c r="K144" i="1"/>
  <c r="J144" i="1"/>
  <c r="L143" i="1"/>
  <c r="K143" i="1"/>
  <c r="J143" i="1"/>
  <c r="L141" i="1"/>
  <c r="K141" i="1"/>
  <c r="J141" i="1"/>
  <c r="L140" i="1"/>
  <c r="K140" i="1"/>
  <c r="J140" i="1"/>
  <c r="L138" i="1"/>
  <c r="K138" i="1"/>
  <c r="J138" i="1"/>
  <c r="L137" i="1"/>
  <c r="K137" i="1"/>
  <c r="J137" i="1"/>
  <c r="L135" i="1"/>
  <c r="K135" i="1"/>
  <c r="J135" i="1"/>
  <c r="L134" i="1"/>
  <c r="K134" i="1"/>
  <c r="J134" i="1"/>
  <c r="L132" i="1"/>
  <c r="K132" i="1"/>
  <c r="J132" i="1"/>
  <c r="L131" i="1"/>
  <c r="K131" i="1"/>
  <c r="J131" i="1"/>
  <c r="L129" i="1"/>
  <c r="K129" i="1"/>
  <c r="J129" i="1"/>
  <c r="L128" i="1"/>
  <c r="K128" i="1"/>
  <c r="J128" i="1"/>
  <c r="L126" i="1"/>
  <c r="K126" i="1"/>
  <c r="J126" i="1"/>
  <c r="L125" i="1"/>
  <c r="K125" i="1"/>
  <c r="J125" i="1"/>
  <c r="L123" i="1"/>
  <c r="K123" i="1"/>
  <c r="J123" i="1"/>
  <c r="L122" i="1"/>
  <c r="K122" i="1"/>
  <c r="J122" i="1"/>
  <c r="L120" i="1"/>
  <c r="K120" i="1"/>
  <c r="J120" i="1"/>
  <c r="L119" i="1"/>
  <c r="M119" i="1" s="1"/>
  <c r="K119" i="1"/>
  <c r="J119" i="1"/>
  <c r="L117" i="1"/>
  <c r="K117" i="1"/>
  <c r="J117" i="1"/>
  <c r="L116" i="1"/>
  <c r="K116" i="1"/>
  <c r="J116" i="1"/>
  <c r="L114" i="1"/>
  <c r="K114" i="1"/>
  <c r="J114" i="1"/>
  <c r="L113" i="1"/>
  <c r="K113" i="1"/>
  <c r="J113" i="1"/>
  <c r="L111" i="1"/>
  <c r="K111" i="1"/>
  <c r="J111" i="1"/>
  <c r="L110" i="1"/>
  <c r="K110" i="1"/>
  <c r="J110" i="1"/>
  <c r="L108" i="1"/>
  <c r="K108" i="1"/>
  <c r="M108" i="1" s="1"/>
  <c r="J108" i="1"/>
  <c r="L107" i="1"/>
  <c r="M107" i="1" s="1"/>
  <c r="K107" i="1"/>
  <c r="J107" i="1"/>
  <c r="L105" i="1"/>
  <c r="K105" i="1"/>
  <c r="J105" i="1"/>
  <c r="L104" i="1"/>
  <c r="K104" i="1"/>
  <c r="J104" i="1"/>
  <c r="L102" i="1"/>
  <c r="K102" i="1"/>
  <c r="J102" i="1"/>
  <c r="L101" i="1"/>
  <c r="K101" i="1"/>
  <c r="J101" i="1"/>
  <c r="L99" i="1"/>
  <c r="K99" i="1"/>
  <c r="J99" i="1"/>
  <c r="L98" i="1"/>
  <c r="K98" i="1"/>
  <c r="J98" i="1"/>
  <c r="L96" i="1"/>
  <c r="K96" i="1"/>
  <c r="M96" i="1" s="1"/>
  <c r="J96" i="1"/>
  <c r="L95" i="1"/>
  <c r="M95" i="1" s="1"/>
  <c r="K95" i="1"/>
  <c r="J95" i="1"/>
  <c r="L93" i="1"/>
  <c r="K93" i="1"/>
  <c r="J93" i="1"/>
  <c r="L92" i="1"/>
  <c r="K92" i="1"/>
  <c r="J92" i="1"/>
  <c r="L90" i="1"/>
  <c r="K90" i="1"/>
  <c r="J90" i="1"/>
  <c r="L89" i="1"/>
  <c r="K89" i="1"/>
  <c r="J89" i="1"/>
  <c r="L87" i="1"/>
  <c r="K87" i="1"/>
  <c r="J87" i="1"/>
  <c r="L86" i="1"/>
  <c r="K86" i="1"/>
  <c r="J86" i="1"/>
  <c r="L84" i="1"/>
  <c r="K84" i="1"/>
  <c r="J84" i="1"/>
  <c r="L83" i="1"/>
  <c r="K83" i="1"/>
  <c r="J83" i="1"/>
  <c r="L81" i="1"/>
  <c r="K81" i="1"/>
  <c r="J81" i="1"/>
  <c r="L80" i="1"/>
  <c r="K80" i="1"/>
  <c r="J80" i="1"/>
  <c r="L78" i="1"/>
  <c r="K78" i="1"/>
  <c r="J78" i="1"/>
  <c r="L77" i="1"/>
  <c r="K77" i="1"/>
  <c r="J77" i="1"/>
  <c r="L75" i="1"/>
  <c r="K75" i="1"/>
  <c r="J75" i="1"/>
  <c r="L74" i="1"/>
  <c r="K74" i="1"/>
  <c r="J74" i="1"/>
  <c r="L72" i="1"/>
  <c r="K72" i="1"/>
  <c r="J72" i="1"/>
  <c r="L71" i="1"/>
  <c r="K71" i="1"/>
  <c r="J71" i="1"/>
  <c r="L69" i="1"/>
  <c r="K69" i="1"/>
  <c r="J69" i="1"/>
  <c r="L68" i="1"/>
  <c r="K68" i="1"/>
  <c r="J68" i="1"/>
  <c r="O63" i="1"/>
  <c r="L63" i="1"/>
  <c r="K63" i="1"/>
  <c r="J63" i="1"/>
  <c r="O62" i="1"/>
  <c r="L62" i="1"/>
  <c r="K62" i="1"/>
  <c r="J62" i="1"/>
  <c r="O60" i="1"/>
  <c r="L60" i="1"/>
  <c r="K60" i="1"/>
  <c r="J60" i="1"/>
  <c r="O59" i="1"/>
  <c r="L59" i="1"/>
  <c r="K59" i="1"/>
  <c r="J59" i="1"/>
  <c r="O57" i="1"/>
  <c r="L57" i="1"/>
  <c r="J57" i="1"/>
  <c r="O56" i="1"/>
  <c r="L56" i="1"/>
  <c r="J56" i="1"/>
  <c r="N55" i="1"/>
  <c r="L55" i="1"/>
  <c r="K55" i="1"/>
  <c r="K57" i="1" s="1"/>
  <c r="J55" i="1"/>
  <c r="N54" i="1"/>
  <c r="L54" i="1"/>
  <c r="K54" i="1"/>
  <c r="J54" i="1"/>
  <c r="O52" i="1"/>
  <c r="L52" i="1"/>
  <c r="J52" i="1"/>
  <c r="O51" i="1"/>
  <c r="L51" i="1"/>
  <c r="J51" i="1"/>
  <c r="N50" i="1"/>
  <c r="L50" i="1"/>
  <c r="K50" i="1"/>
  <c r="K52" i="1" s="1"/>
  <c r="J50" i="1"/>
  <c r="N49" i="1"/>
  <c r="L49" i="1"/>
  <c r="K49" i="1"/>
  <c r="J49" i="1"/>
  <c r="O47" i="1"/>
  <c r="L47" i="1"/>
  <c r="J47" i="1"/>
  <c r="O46" i="1"/>
  <c r="L46" i="1"/>
  <c r="J46" i="1"/>
  <c r="N45" i="1"/>
  <c r="L45" i="1"/>
  <c r="K45" i="1"/>
  <c r="K47" i="1" s="1"/>
  <c r="J45" i="1"/>
  <c r="N44" i="1"/>
  <c r="L44" i="1"/>
  <c r="K44" i="1"/>
  <c r="J44" i="1"/>
  <c r="O42" i="1"/>
  <c r="L42" i="1"/>
  <c r="J42" i="1"/>
  <c r="O41" i="1"/>
  <c r="L41" i="1"/>
  <c r="J41" i="1"/>
  <c r="N40" i="1"/>
  <c r="L40" i="1"/>
  <c r="K40" i="1"/>
  <c r="K42" i="1" s="1"/>
  <c r="J40" i="1"/>
  <c r="N39" i="1"/>
  <c r="L39" i="1"/>
  <c r="K39" i="1"/>
  <c r="J39" i="1"/>
  <c r="O37" i="1"/>
  <c r="L37" i="1"/>
  <c r="J37" i="1"/>
  <c r="O36" i="1"/>
  <c r="L36" i="1"/>
  <c r="J36" i="1"/>
  <c r="N35" i="1"/>
  <c r="L35" i="1"/>
  <c r="K35" i="1"/>
  <c r="K37" i="1" s="1"/>
  <c r="M37" i="1" s="1"/>
  <c r="J35" i="1"/>
  <c r="N34" i="1"/>
  <c r="L34" i="1"/>
  <c r="K34" i="1"/>
  <c r="K36" i="1" s="1"/>
  <c r="M36" i="1" s="1"/>
  <c r="J34" i="1"/>
  <c r="O32" i="1"/>
  <c r="L32" i="1"/>
  <c r="J32" i="1"/>
  <c r="O31" i="1"/>
  <c r="L31" i="1"/>
  <c r="J31" i="1"/>
  <c r="N30" i="1"/>
  <c r="L30" i="1"/>
  <c r="K30" i="1"/>
  <c r="K32" i="1" s="1"/>
  <c r="J30" i="1"/>
  <c r="N29" i="1"/>
  <c r="L29" i="1"/>
  <c r="K29" i="1"/>
  <c r="K31" i="1" s="1"/>
  <c r="M31" i="1" s="1"/>
  <c r="J29" i="1"/>
  <c r="O27" i="1"/>
  <c r="L27" i="1"/>
  <c r="J27" i="1"/>
  <c r="O26" i="1"/>
  <c r="L26" i="1"/>
  <c r="J26" i="1"/>
  <c r="N25" i="1"/>
  <c r="L25" i="1"/>
  <c r="K25" i="1"/>
  <c r="J25" i="1"/>
  <c r="N24" i="1"/>
  <c r="L24" i="1"/>
  <c r="K24" i="1"/>
  <c r="K26" i="1" s="1"/>
  <c r="M26" i="1" s="1"/>
  <c r="J24" i="1"/>
  <c r="O22" i="1"/>
  <c r="L22" i="1"/>
  <c r="J22" i="1"/>
  <c r="O21" i="1"/>
  <c r="L21" i="1"/>
  <c r="J21" i="1"/>
  <c r="N20" i="1"/>
  <c r="L20" i="1"/>
  <c r="K20" i="1"/>
  <c r="K22" i="1" s="1"/>
  <c r="J20" i="1"/>
  <c r="N19" i="1"/>
  <c r="L19" i="1"/>
  <c r="K19" i="1"/>
  <c r="K21" i="1" s="1"/>
  <c r="M21" i="1" s="1"/>
  <c r="J19" i="1"/>
  <c r="O17" i="1"/>
  <c r="L17" i="1"/>
  <c r="J17" i="1"/>
  <c r="O16" i="1"/>
  <c r="L16" i="1"/>
  <c r="J16" i="1"/>
  <c r="N15" i="1"/>
  <c r="L15" i="1"/>
  <c r="K15" i="1"/>
  <c r="K17" i="1" s="1"/>
  <c r="M17" i="1" s="1"/>
  <c r="J15" i="1"/>
  <c r="N14" i="1"/>
  <c r="L14" i="1"/>
  <c r="K14" i="1"/>
  <c r="K16" i="1" s="1"/>
  <c r="M16" i="1" s="1"/>
  <c r="J14" i="1"/>
  <c r="O12" i="1"/>
  <c r="L12" i="1"/>
  <c r="J12" i="1"/>
  <c r="O11" i="1"/>
  <c r="L11" i="1"/>
  <c r="J11" i="1"/>
  <c r="N10" i="1"/>
  <c r="L10" i="1"/>
  <c r="K10" i="1"/>
  <c r="K12" i="1" s="1"/>
  <c r="J10" i="1"/>
  <c r="N9" i="1"/>
  <c r="L9" i="1"/>
  <c r="K9" i="1"/>
  <c r="K11" i="1" s="1"/>
  <c r="M11" i="1" s="1"/>
  <c r="J9" i="1"/>
  <c r="O7" i="1"/>
  <c r="L7" i="1"/>
  <c r="J7" i="1"/>
  <c r="O6" i="1"/>
  <c r="L6" i="1"/>
  <c r="J6" i="1"/>
  <c r="N5" i="1"/>
  <c r="L5" i="1"/>
  <c r="K5" i="1"/>
  <c r="J5" i="1"/>
  <c r="L4" i="1"/>
  <c r="K4" i="1"/>
  <c r="K6" i="1" s="1"/>
  <c r="J4" i="1"/>
  <c r="O3" i="1"/>
  <c r="N3" i="1"/>
  <c r="T3" i="2"/>
  <c r="S105" i="2"/>
  <c r="S106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80" i="2"/>
  <c r="S281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R111" i="2"/>
  <c r="R112" i="2"/>
  <c r="R114" i="2"/>
  <c r="R115" i="2"/>
  <c r="R116" i="2"/>
  <c r="R117" i="2"/>
  <c r="R118" i="2"/>
  <c r="R119" i="2"/>
  <c r="R120" i="2"/>
  <c r="R122" i="2"/>
  <c r="R123" i="2"/>
  <c r="R124" i="2"/>
  <c r="R125" i="2"/>
  <c r="R126" i="2"/>
  <c r="R127" i="2"/>
  <c r="R128" i="2"/>
  <c r="R130" i="2"/>
  <c r="R131" i="2"/>
  <c r="R132" i="2"/>
  <c r="R133" i="2"/>
  <c r="R134" i="2"/>
  <c r="R135" i="2"/>
  <c r="R136" i="2"/>
  <c r="R138" i="2"/>
  <c r="R139" i="2"/>
  <c r="R140" i="2"/>
  <c r="R141" i="2"/>
  <c r="R142" i="2"/>
  <c r="R143" i="2"/>
  <c r="R144" i="2"/>
  <c r="R146" i="2"/>
  <c r="R147" i="2"/>
  <c r="R148" i="2"/>
  <c r="R149" i="2"/>
  <c r="R150" i="2"/>
  <c r="R151" i="2"/>
  <c r="R152" i="2"/>
  <c r="R154" i="2"/>
  <c r="R155" i="2"/>
  <c r="R156" i="2"/>
  <c r="R157" i="2"/>
  <c r="R158" i="2"/>
  <c r="R159" i="2"/>
  <c r="R160" i="2"/>
  <c r="R162" i="2"/>
  <c r="R163" i="2"/>
  <c r="R164" i="2"/>
  <c r="R165" i="2"/>
  <c r="R166" i="2"/>
  <c r="R167" i="2"/>
  <c r="R168" i="2"/>
  <c r="R170" i="2"/>
  <c r="R171" i="2"/>
  <c r="R172" i="2"/>
  <c r="R173" i="2"/>
  <c r="R174" i="2"/>
  <c r="R175" i="2"/>
  <c r="R176" i="2"/>
  <c r="R178" i="2"/>
  <c r="R179" i="2"/>
  <c r="R180" i="2"/>
  <c r="R181" i="2"/>
  <c r="R183" i="2"/>
  <c r="R184" i="2"/>
  <c r="R186" i="2"/>
  <c r="R187" i="2"/>
  <c r="R188" i="2"/>
  <c r="R189" i="2"/>
  <c r="R190" i="2"/>
  <c r="R191" i="2"/>
  <c r="R192" i="2"/>
  <c r="R194" i="2"/>
  <c r="R195" i="2"/>
  <c r="R197" i="2"/>
  <c r="R199" i="2"/>
  <c r="R200" i="2"/>
  <c r="R201" i="2"/>
  <c r="R203" i="2"/>
  <c r="R204" i="2"/>
  <c r="R205" i="2"/>
  <c r="R206" i="2"/>
  <c r="R207" i="2"/>
  <c r="R208" i="2"/>
  <c r="R209" i="2"/>
  <c r="R211" i="2"/>
  <c r="R213" i="2"/>
  <c r="R214" i="2"/>
  <c r="R216" i="2"/>
  <c r="R217" i="2"/>
  <c r="R219" i="2"/>
  <c r="R220" i="2"/>
  <c r="R221" i="2"/>
  <c r="R222" i="2"/>
  <c r="R223" i="2"/>
  <c r="R224" i="2"/>
  <c r="R225" i="2"/>
  <c r="R227" i="2"/>
  <c r="R228" i="2"/>
  <c r="R230" i="2"/>
  <c r="R232" i="2"/>
  <c r="R233" i="2"/>
  <c r="R234" i="2"/>
  <c r="R236" i="2"/>
  <c r="R237" i="2"/>
  <c r="R239" i="2"/>
  <c r="R241" i="2"/>
  <c r="R242" i="2"/>
  <c r="R243" i="2"/>
  <c r="R245" i="2"/>
  <c r="R246" i="2"/>
  <c r="R248" i="2"/>
  <c r="R250" i="2"/>
  <c r="R251" i="2"/>
  <c r="R252" i="2"/>
  <c r="R254" i="2"/>
  <c r="R255" i="2"/>
  <c r="R256" i="2"/>
  <c r="R257" i="2"/>
  <c r="R259" i="2"/>
  <c r="R260" i="2"/>
  <c r="R262" i="2"/>
  <c r="R263" i="2"/>
  <c r="R264" i="2"/>
  <c r="R265" i="2"/>
  <c r="R267" i="2"/>
  <c r="R268" i="2"/>
  <c r="R270" i="2"/>
  <c r="R272" i="2"/>
  <c r="R273" i="2"/>
  <c r="R275" i="2"/>
  <c r="R276" i="2"/>
  <c r="R277" i="2"/>
  <c r="R278" i="2"/>
  <c r="R279" i="2"/>
  <c r="R280" i="2"/>
  <c r="R281" i="2"/>
  <c r="R282" i="2"/>
  <c r="R283" i="2"/>
  <c r="R284" i="2"/>
  <c r="R286" i="2"/>
  <c r="R288" i="2"/>
  <c r="R289" i="2"/>
  <c r="R291" i="2"/>
  <c r="R292" i="2"/>
  <c r="R294" i="2"/>
  <c r="R296" i="2"/>
  <c r="R297" i="2"/>
  <c r="R299" i="2"/>
  <c r="R300" i="2"/>
  <c r="R302" i="2"/>
  <c r="R304" i="2"/>
  <c r="R305" i="2"/>
  <c r="R307" i="2"/>
  <c r="R308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6" i="2"/>
  <c r="Q117" i="2"/>
  <c r="Q119" i="2"/>
  <c r="Q120" i="2"/>
  <c r="Q121" i="2"/>
  <c r="Q122" i="2"/>
  <c r="Q124" i="2"/>
  <c r="Q125" i="2"/>
  <c r="Q127" i="2"/>
  <c r="Q128" i="2"/>
  <c r="Q129" i="2"/>
  <c r="Q130" i="2"/>
  <c r="Q132" i="2"/>
  <c r="Q133" i="2"/>
  <c r="Q135" i="2"/>
  <c r="Q136" i="2"/>
  <c r="Q137" i="2"/>
  <c r="Q138" i="2"/>
  <c r="Q140" i="2"/>
  <c r="Q141" i="2"/>
  <c r="Q143" i="2"/>
  <c r="Q144" i="2"/>
  <c r="Q145" i="2"/>
  <c r="Q146" i="2"/>
  <c r="Q148" i="2"/>
  <c r="Q149" i="2"/>
  <c r="Q151" i="2"/>
  <c r="Q152" i="2"/>
  <c r="Q153" i="2"/>
  <c r="Q154" i="2"/>
  <c r="Q156" i="2"/>
  <c r="Q157" i="2"/>
  <c r="Q159" i="2"/>
  <c r="Q160" i="2"/>
  <c r="Q161" i="2"/>
  <c r="Q162" i="2"/>
  <c r="Q164" i="2"/>
  <c r="Q165" i="2"/>
  <c r="Q167" i="2"/>
  <c r="Q168" i="2"/>
  <c r="Q169" i="2"/>
  <c r="Q170" i="2"/>
  <c r="Q172" i="2"/>
  <c r="Q173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1" i="2"/>
  <c r="Q192" i="2"/>
  <c r="Q193" i="2"/>
  <c r="Q195" i="2"/>
  <c r="Q196" i="2"/>
  <c r="Q197" i="2"/>
  <c r="Q198" i="2"/>
  <c r="Q200" i="2"/>
  <c r="Q201" i="2"/>
  <c r="Q202" i="2"/>
  <c r="Q203" i="2"/>
  <c r="Q204" i="2"/>
  <c r="Q205" i="2"/>
  <c r="Q206" i="2"/>
  <c r="Q208" i="2"/>
  <c r="Q209" i="2"/>
  <c r="Q210" i="2"/>
  <c r="Q211" i="2"/>
  <c r="Q212" i="2"/>
  <c r="Q213" i="2"/>
  <c r="Q215" i="2"/>
  <c r="Q216" i="2"/>
  <c r="Q217" i="2"/>
  <c r="Q218" i="2"/>
  <c r="Q219" i="2"/>
  <c r="Q220" i="2"/>
  <c r="Q221" i="2"/>
  <c r="Q222" i="2"/>
  <c r="Q224" i="2"/>
  <c r="Q225" i="2"/>
  <c r="Q226" i="2"/>
  <c r="Q228" i="2"/>
  <c r="Q229" i="2"/>
  <c r="Q230" i="2"/>
  <c r="Q231" i="2"/>
  <c r="Q233" i="2"/>
  <c r="Q234" i="2"/>
  <c r="Q235" i="2"/>
  <c r="Q236" i="2"/>
  <c r="Q237" i="2"/>
  <c r="Q238" i="2"/>
  <c r="Q239" i="2"/>
  <c r="Q240" i="2"/>
  <c r="Q242" i="2"/>
  <c r="Q243" i="2"/>
  <c r="Q244" i="2"/>
  <c r="Q245" i="2"/>
  <c r="Q246" i="2"/>
  <c r="Q247" i="2"/>
  <c r="Q248" i="2"/>
  <c r="Q249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8" i="2"/>
  <c r="Q299" i="2"/>
  <c r="Q300" i="2"/>
  <c r="Q301" i="2"/>
  <c r="Q302" i="2"/>
  <c r="Q303" i="2"/>
  <c r="Q304" i="2"/>
  <c r="Q306" i="2"/>
  <c r="Q307" i="2"/>
  <c r="Q308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O113" i="2"/>
  <c r="O114" i="2"/>
  <c r="O115" i="2"/>
  <c r="O116" i="2"/>
  <c r="O117" i="2"/>
  <c r="O118" i="2"/>
  <c r="O121" i="2"/>
  <c r="O122" i="2"/>
  <c r="O123" i="2"/>
  <c r="O124" i="2"/>
  <c r="O125" i="2"/>
  <c r="O126" i="2"/>
  <c r="O129" i="2"/>
  <c r="O130" i="2"/>
  <c r="O131" i="2"/>
  <c r="O132" i="2"/>
  <c r="O133" i="2"/>
  <c r="O134" i="2"/>
  <c r="O137" i="2"/>
  <c r="O138" i="2"/>
  <c r="O139" i="2"/>
  <c r="O140" i="2"/>
  <c r="O141" i="2"/>
  <c r="O142" i="2"/>
  <c r="O145" i="2"/>
  <c r="O146" i="2"/>
  <c r="O147" i="2"/>
  <c r="O148" i="2"/>
  <c r="O149" i="2"/>
  <c r="O150" i="2"/>
  <c r="O153" i="2"/>
  <c r="O154" i="2"/>
  <c r="O155" i="2"/>
  <c r="O156" i="2"/>
  <c r="O157" i="2"/>
  <c r="O158" i="2"/>
  <c r="O161" i="2"/>
  <c r="O162" i="2"/>
  <c r="O163" i="2"/>
  <c r="O164" i="2"/>
  <c r="O165" i="2"/>
  <c r="O166" i="2"/>
  <c r="O169" i="2"/>
  <c r="O170" i="2"/>
  <c r="O171" i="2"/>
  <c r="O172" i="2"/>
  <c r="O173" i="2"/>
  <c r="O174" i="2"/>
  <c r="O177" i="2"/>
  <c r="O178" i="2"/>
  <c r="O179" i="2"/>
  <c r="O180" i="2"/>
  <c r="O181" i="2"/>
  <c r="O182" i="2"/>
  <c r="O185" i="2"/>
  <c r="O186" i="2"/>
  <c r="O187" i="2"/>
  <c r="O188" i="2"/>
  <c r="O189" i="2"/>
  <c r="O190" i="2"/>
  <c r="O193" i="2"/>
  <c r="O194" i="2"/>
  <c r="O195" i="2"/>
  <c r="O196" i="2"/>
  <c r="O197" i="2"/>
  <c r="O198" i="2"/>
  <c r="O199" i="2"/>
  <c r="O202" i="2"/>
  <c r="O203" i="2"/>
  <c r="O204" i="2"/>
  <c r="O205" i="2"/>
  <c r="O206" i="2"/>
  <c r="O207" i="2"/>
  <c r="O210" i="2"/>
  <c r="O211" i="2"/>
  <c r="O212" i="2"/>
  <c r="O213" i="2"/>
  <c r="O214" i="2"/>
  <c r="O215" i="2"/>
  <c r="O218" i="2"/>
  <c r="O219" i="2"/>
  <c r="O220" i="2"/>
  <c r="O221" i="2"/>
  <c r="O222" i="2"/>
  <c r="O223" i="2"/>
  <c r="O226" i="2"/>
  <c r="O227" i="2"/>
  <c r="O228" i="2"/>
  <c r="O229" i="2"/>
  <c r="O230" i="2"/>
  <c r="O231" i="2"/>
  <c r="O232" i="2"/>
  <c r="O235" i="2"/>
  <c r="O236" i="2"/>
  <c r="O237" i="2"/>
  <c r="O238" i="2"/>
  <c r="O239" i="2"/>
  <c r="O240" i="2"/>
  <c r="O241" i="2"/>
  <c r="O244" i="2"/>
  <c r="O245" i="2"/>
  <c r="O246" i="2"/>
  <c r="O247" i="2"/>
  <c r="O248" i="2"/>
  <c r="O249" i="2"/>
  <c r="O250" i="2"/>
  <c r="O253" i="2"/>
  <c r="O254" i="2"/>
  <c r="O255" i="2"/>
  <c r="O256" i="2"/>
  <c r="O257" i="2"/>
  <c r="O258" i="2"/>
  <c r="O261" i="2"/>
  <c r="O262" i="2"/>
  <c r="O263" i="2"/>
  <c r="O264" i="2"/>
  <c r="O265" i="2"/>
  <c r="O266" i="2"/>
  <c r="O269" i="2"/>
  <c r="O270" i="2"/>
  <c r="O271" i="2"/>
  <c r="O272" i="2"/>
  <c r="O273" i="2"/>
  <c r="O274" i="2"/>
  <c r="O277" i="2"/>
  <c r="O278" i="2"/>
  <c r="O279" i="2"/>
  <c r="O280" i="2"/>
  <c r="O281" i="2"/>
  <c r="O282" i="2"/>
  <c r="O285" i="2"/>
  <c r="O286" i="2"/>
  <c r="O287" i="2"/>
  <c r="O288" i="2"/>
  <c r="O289" i="2"/>
  <c r="O290" i="2"/>
  <c r="O293" i="2"/>
  <c r="O294" i="2"/>
  <c r="O295" i="2"/>
  <c r="O296" i="2"/>
  <c r="O297" i="2"/>
  <c r="O298" i="2"/>
  <c r="O301" i="2"/>
  <c r="O302" i="2"/>
  <c r="O303" i="2"/>
  <c r="O304" i="2"/>
  <c r="O305" i="2"/>
  <c r="O306" i="2"/>
  <c r="M308" i="2"/>
  <c r="L308" i="2"/>
  <c r="K308" i="2"/>
  <c r="M307" i="2"/>
  <c r="L307" i="2"/>
  <c r="K307" i="2"/>
  <c r="M306" i="2"/>
  <c r="L306" i="2"/>
  <c r="M305" i="2"/>
  <c r="L305" i="2"/>
  <c r="N303" i="2"/>
  <c r="R303" i="2" s="1"/>
  <c r="L302" i="2"/>
  <c r="M301" i="2"/>
  <c r="L301" i="2"/>
  <c r="M300" i="2"/>
  <c r="L300" i="2"/>
  <c r="K300" i="2"/>
  <c r="M299" i="2"/>
  <c r="L299" i="2"/>
  <c r="K299" i="2"/>
  <c r="M298" i="2"/>
  <c r="L298" i="2"/>
  <c r="M297" i="2"/>
  <c r="L297" i="2"/>
  <c r="L295" i="2"/>
  <c r="N295" i="2" s="1"/>
  <c r="R295" i="2" s="1"/>
  <c r="L294" i="2"/>
  <c r="M293" i="2"/>
  <c r="L293" i="2"/>
  <c r="M292" i="2"/>
  <c r="L292" i="2"/>
  <c r="K292" i="2"/>
  <c r="M291" i="2"/>
  <c r="L291" i="2"/>
  <c r="K291" i="2"/>
  <c r="M290" i="2"/>
  <c r="L290" i="2"/>
  <c r="L287" i="2"/>
  <c r="N287" i="2" s="1"/>
  <c r="R287" i="2" s="1"/>
  <c r="M285" i="2"/>
  <c r="L285" i="2"/>
  <c r="M284" i="2"/>
  <c r="L284" i="2"/>
  <c r="K284" i="2"/>
  <c r="M283" i="2"/>
  <c r="L283" i="2"/>
  <c r="K283" i="2"/>
  <c r="M282" i="2"/>
  <c r="L282" i="2"/>
  <c r="N279" i="2"/>
  <c r="S279" i="2" s="1"/>
  <c r="L278" i="2"/>
  <c r="M277" i="2"/>
  <c r="L277" i="2"/>
  <c r="M276" i="2"/>
  <c r="L276" i="2"/>
  <c r="K276" i="2"/>
  <c r="M275" i="2"/>
  <c r="L275" i="2"/>
  <c r="K275" i="2"/>
  <c r="M274" i="2"/>
  <c r="L274" i="2"/>
  <c r="L271" i="2"/>
  <c r="N271" i="2" s="1"/>
  <c r="R271" i="2" s="1"/>
  <c r="M269" i="2"/>
  <c r="L269" i="2"/>
  <c r="M268" i="2"/>
  <c r="L268" i="2"/>
  <c r="K268" i="2"/>
  <c r="M267" i="2"/>
  <c r="L267" i="2"/>
  <c r="K267" i="2"/>
  <c r="M266" i="2"/>
  <c r="L266" i="2"/>
  <c r="M261" i="2"/>
  <c r="L261" i="2"/>
  <c r="M260" i="2"/>
  <c r="L260" i="2"/>
  <c r="K260" i="2"/>
  <c r="M259" i="2"/>
  <c r="L259" i="2"/>
  <c r="K259" i="2"/>
  <c r="M258" i="2"/>
  <c r="L258" i="2"/>
  <c r="M253" i="2"/>
  <c r="L253" i="2"/>
  <c r="M252" i="2"/>
  <c r="L252" i="2"/>
  <c r="K252" i="2"/>
  <c r="M251" i="2"/>
  <c r="L251" i="2"/>
  <c r="K251" i="2"/>
  <c r="M250" i="2"/>
  <c r="L250" i="2"/>
  <c r="M249" i="2"/>
  <c r="L249" i="2"/>
  <c r="L245" i="2"/>
  <c r="M244" i="2"/>
  <c r="L244" i="2"/>
  <c r="M243" i="2"/>
  <c r="L243" i="2"/>
  <c r="K243" i="2"/>
  <c r="M242" i="2"/>
  <c r="L242" i="2"/>
  <c r="K242" i="2"/>
  <c r="M241" i="2"/>
  <c r="L241" i="2"/>
  <c r="M240" i="2"/>
  <c r="L240" i="2"/>
  <c r="L238" i="2"/>
  <c r="L247" i="2" s="1"/>
  <c r="N247" i="2" s="1"/>
  <c r="R247" i="2" s="1"/>
  <c r="L236" i="2"/>
  <c r="M235" i="2"/>
  <c r="L235" i="2"/>
  <c r="M234" i="2"/>
  <c r="L234" i="2"/>
  <c r="K234" i="2"/>
  <c r="M233" i="2"/>
  <c r="L233" i="2"/>
  <c r="K233" i="2"/>
  <c r="M232" i="2"/>
  <c r="L232" i="2"/>
  <c r="M231" i="2"/>
  <c r="L231" i="2"/>
  <c r="L229" i="2"/>
  <c r="N229" i="2" s="1"/>
  <c r="R229" i="2" s="1"/>
  <c r="M227" i="2"/>
  <c r="L227" i="2"/>
  <c r="M226" i="2"/>
  <c r="L226" i="2"/>
  <c r="M225" i="2"/>
  <c r="L225" i="2"/>
  <c r="K225" i="2"/>
  <c r="M224" i="2"/>
  <c r="L224" i="2"/>
  <c r="K224" i="2"/>
  <c r="M223" i="2"/>
  <c r="L223" i="2"/>
  <c r="M218" i="2"/>
  <c r="L218" i="2"/>
  <c r="M217" i="2"/>
  <c r="L217" i="2"/>
  <c r="K217" i="2"/>
  <c r="M216" i="2"/>
  <c r="L216" i="2"/>
  <c r="K216" i="2"/>
  <c r="M215" i="2"/>
  <c r="L215" i="2"/>
  <c r="M214" i="2"/>
  <c r="L214" i="2"/>
  <c r="L212" i="2"/>
  <c r="N212" i="2" s="1"/>
  <c r="R212" i="2" s="1"/>
  <c r="L211" i="2"/>
  <c r="M210" i="2"/>
  <c r="L210" i="2"/>
  <c r="M209" i="2"/>
  <c r="L209" i="2"/>
  <c r="K209" i="2"/>
  <c r="M208" i="2"/>
  <c r="L208" i="2"/>
  <c r="K208" i="2"/>
  <c r="M207" i="2"/>
  <c r="L207" i="2"/>
  <c r="M202" i="2"/>
  <c r="L202" i="2"/>
  <c r="M201" i="2"/>
  <c r="L201" i="2"/>
  <c r="K201" i="2"/>
  <c r="M200" i="2"/>
  <c r="L200" i="2"/>
  <c r="K200" i="2"/>
  <c r="M199" i="2"/>
  <c r="L199" i="2"/>
  <c r="M198" i="2"/>
  <c r="L198" i="2"/>
  <c r="L196" i="2"/>
  <c r="N196" i="2" s="1"/>
  <c r="R196" i="2" s="1"/>
  <c r="M194" i="2"/>
  <c r="L194" i="2"/>
  <c r="M193" i="2"/>
  <c r="L193" i="2"/>
  <c r="M192" i="2"/>
  <c r="L192" i="2"/>
  <c r="K192" i="2"/>
  <c r="M191" i="2"/>
  <c r="L191" i="2"/>
  <c r="K191" i="2"/>
  <c r="M190" i="2"/>
  <c r="L190" i="2"/>
  <c r="M185" i="2"/>
  <c r="L185" i="2"/>
  <c r="M184" i="2"/>
  <c r="L184" i="2"/>
  <c r="K184" i="2"/>
  <c r="M183" i="2"/>
  <c r="L183" i="2"/>
  <c r="K183" i="2"/>
  <c r="M182" i="2"/>
  <c r="L182" i="2"/>
  <c r="M177" i="2"/>
  <c r="L177" i="2"/>
  <c r="M176" i="2"/>
  <c r="L176" i="2"/>
  <c r="E176" i="2"/>
  <c r="K176" i="2" s="1"/>
  <c r="M175" i="2"/>
  <c r="L175" i="2"/>
  <c r="E175" i="2"/>
  <c r="K175" i="2" s="1"/>
  <c r="M174" i="2"/>
  <c r="E174" i="2"/>
  <c r="L174" i="2" s="1"/>
  <c r="E173" i="2"/>
  <c r="E172" i="2"/>
  <c r="L171" i="2"/>
  <c r="N171" i="2" s="1"/>
  <c r="Q171" i="2" s="1"/>
  <c r="E171" i="2"/>
  <c r="E170" i="2"/>
  <c r="M169" i="2"/>
  <c r="E169" i="2"/>
  <c r="L169" i="2" s="1"/>
  <c r="M168" i="2"/>
  <c r="L168" i="2"/>
  <c r="E168" i="2"/>
  <c r="K168" i="2" s="1"/>
  <c r="M167" i="2"/>
  <c r="L167" i="2"/>
  <c r="E167" i="2"/>
  <c r="K167" i="2" s="1"/>
  <c r="M166" i="2"/>
  <c r="E166" i="2"/>
  <c r="L166" i="2" s="1"/>
  <c r="E165" i="2"/>
  <c r="E164" i="2"/>
  <c r="L163" i="2"/>
  <c r="N163" i="2" s="1"/>
  <c r="Q163" i="2" s="1"/>
  <c r="E163" i="2"/>
  <c r="L155" i="2" s="1"/>
  <c r="N155" i="2" s="1"/>
  <c r="Q155" i="2" s="1"/>
  <c r="E162" i="2"/>
  <c r="M161" i="2"/>
  <c r="E161" i="2"/>
  <c r="L161" i="2" s="1"/>
  <c r="M160" i="2"/>
  <c r="L160" i="2"/>
  <c r="K160" i="2"/>
  <c r="M159" i="2"/>
  <c r="L159" i="2"/>
  <c r="K159" i="2"/>
  <c r="M158" i="2"/>
  <c r="L158" i="2"/>
  <c r="M153" i="2"/>
  <c r="L153" i="2"/>
  <c r="M152" i="2"/>
  <c r="L152" i="2"/>
  <c r="K152" i="2"/>
  <c r="E152" i="2"/>
  <c r="M151" i="2"/>
  <c r="L151" i="2"/>
  <c r="E151" i="2"/>
  <c r="K151" i="2" s="1"/>
  <c r="M150" i="2"/>
  <c r="E150" i="2"/>
  <c r="L150" i="2" s="1"/>
  <c r="E149" i="2"/>
  <c r="E148" i="2"/>
  <c r="E147" i="2"/>
  <c r="L147" i="2" s="1"/>
  <c r="N147" i="2" s="1"/>
  <c r="Q147" i="2" s="1"/>
  <c r="E146" i="2"/>
  <c r="M145" i="2"/>
  <c r="E145" i="2"/>
  <c r="L145" i="2" s="1"/>
  <c r="M144" i="2"/>
  <c r="L144" i="2"/>
  <c r="K144" i="2"/>
  <c r="E144" i="2"/>
  <c r="M143" i="2"/>
  <c r="L143" i="2"/>
  <c r="E143" i="2"/>
  <c r="K143" i="2" s="1"/>
  <c r="M142" i="2"/>
  <c r="E142" i="2"/>
  <c r="L142" i="2" s="1"/>
  <c r="E141" i="2"/>
  <c r="E140" i="2"/>
  <c r="E139" i="2"/>
  <c r="L139" i="2" s="1"/>
  <c r="N139" i="2" s="1"/>
  <c r="Q139" i="2" s="1"/>
  <c r="E138" i="2"/>
  <c r="M137" i="2"/>
  <c r="E137" i="2"/>
  <c r="L137" i="2" s="1"/>
  <c r="M136" i="2"/>
  <c r="L136" i="2"/>
  <c r="K136" i="2"/>
  <c r="E136" i="2"/>
  <c r="M135" i="2"/>
  <c r="L135" i="2"/>
  <c r="E135" i="2"/>
  <c r="K135" i="2" s="1"/>
  <c r="M134" i="2"/>
  <c r="E134" i="2"/>
  <c r="L134" i="2" s="1"/>
  <c r="E133" i="2"/>
  <c r="E132" i="2"/>
  <c r="N131" i="2"/>
  <c r="Q131" i="2" s="1"/>
  <c r="E131" i="2"/>
  <c r="E130" i="2"/>
  <c r="M129" i="2"/>
  <c r="E129" i="2"/>
  <c r="L129" i="2" s="1"/>
  <c r="M128" i="2"/>
  <c r="L128" i="2"/>
  <c r="E128" i="2"/>
  <c r="K128" i="2" s="1"/>
  <c r="M127" i="2"/>
  <c r="L127" i="2"/>
  <c r="E127" i="2"/>
  <c r="K127" i="2" s="1"/>
  <c r="M126" i="2"/>
  <c r="L126" i="2"/>
  <c r="E126" i="2"/>
  <c r="E125" i="2"/>
  <c r="E124" i="2"/>
  <c r="E123" i="2"/>
  <c r="L123" i="2" s="1"/>
  <c r="N123" i="2" s="1"/>
  <c r="Q123" i="2" s="1"/>
  <c r="E122" i="2"/>
  <c r="M121" i="2"/>
  <c r="E121" i="2"/>
  <c r="L121" i="2" s="1"/>
  <c r="M120" i="2"/>
  <c r="L120" i="2"/>
  <c r="K120" i="2"/>
  <c r="M119" i="2"/>
  <c r="L119" i="2"/>
  <c r="K119" i="2"/>
  <c r="M118" i="2"/>
  <c r="L118" i="2"/>
  <c r="L115" i="2"/>
  <c r="N115" i="2" s="1"/>
  <c r="Q115" i="2" s="1"/>
  <c r="M113" i="2"/>
  <c r="L113" i="2"/>
  <c r="M52" i="1" l="1"/>
  <c r="M69" i="1"/>
  <c r="M87" i="1"/>
  <c r="M180" i="1"/>
  <c r="M189" i="1"/>
  <c r="M207" i="1"/>
  <c r="O251" i="1"/>
  <c r="N252" i="1"/>
  <c r="M5" i="1"/>
  <c r="O5" i="1" s="1"/>
  <c r="M25" i="1"/>
  <c r="M44" i="1"/>
  <c r="M54" i="1"/>
  <c r="M123" i="1"/>
  <c r="M129" i="1"/>
  <c r="M135" i="1"/>
  <c r="N135" i="1" s="1"/>
  <c r="M147" i="1"/>
  <c r="M153" i="1"/>
  <c r="N153" i="1" s="1"/>
  <c r="M159" i="1"/>
  <c r="M30" i="1"/>
  <c r="O30" i="1" s="1"/>
  <c r="M40" i="1"/>
  <c r="M50" i="1"/>
  <c r="O50" i="1" s="1"/>
  <c r="M72" i="1"/>
  <c r="M84" i="1"/>
  <c r="N84" i="1" s="1"/>
  <c r="M92" i="1"/>
  <c r="M93" i="1"/>
  <c r="M104" i="1"/>
  <c r="M111" i="1"/>
  <c r="N111" i="1" s="1"/>
  <c r="M116" i="1"/>
  <c r="M128" i="1"/>
  <c r="N128" i="1" s="1"/>
  <c r="M165" i="1"/>
  <c r="M191" i="1"/>
  <c r="N191" i="1" s="1"/>
  <c r="M215" i="1"/>
  <c r="M219" i="1"/>
  <c r="M225" i="1"/>
  <c r="M231" i="1"/>
  <c r="M243" i="1"/>
  <c r="N253" i="1"/>
  <c r="N255" i="1" s="1"/>
  <c r="M186" i="1"/>
  <c r="M192" i="1"/>
  <c r="N192" i="1" s="1"/>
  <c r="M204" i="1"/>
  <c r="O250" i="1"/>
  <c r="M57" i="1"/>
  <c r="N57" i="1" s="1"/>
  <c r="M12" i="1"/>
  <c r="N12" i="1" s="1"/>
  <c r="M22" i="1"/>
  <c r="M32" i="1"/>
  <c r="M45" i="1"/>
  <c r="M71" i="1"/>
  <c r="N71" i="1" s="1"/>
  <c r="M75" i="1"/>
  <c r="N75" i="1" s="1"/>
  <c r="M81" i="1"/>
  <c r="M83" i="1"/>
  <c r="M120" i="1"/>
  <c r="N120" i="1" s="1"/>
  <c r="M132" i="1"/>
  <c r="N132" i="1" s="1"/>
  <c r="M140" i="1"/>
  <c r="N140" i="1" s="1"/>
  <c r="M141" i="1"/>
  <c r="N141" i="1" s="1"/>
  <c r="M152" i="1"/>
  <c r="N152" i="1" s="1"/>
  <c r="M167" i="1"/>
  <c r="N167" i="1" s="1"/>
  <c r="M171" i="1"/>
  <c r="M177" i="1"/>
  <c r="N177" i="1" s="1"/>
  <c r="M210" i="1"/>
  <c r="N210" i="1" s="1"/>
  <c r="M216" i="1"/>
  <c r="N216" i="1" s="1"/>
  <c r="M228" i="1"/>
  <c r="N228" i="1" s="1"/>
  <c r="M236" i="1"/>
  <c r="M237" i="1"/>
  <c r="N237" i="1" s="1"/>
  <c r="M62" i="1"/>
  <c r="N62" i="1" s="1"/>
  <c r="M68" i="1"/>
  <c r="M80" i="1"/>
  <c r="M99" i="1"/>
  <c r="N99" i="1" s="1"/>
  <c r="M105" i="1"/>
  <c r="N105" i="1" s="1"/>
  <c r="M144" i="1"/>
  <c r="N144" i="1" s="1"/>
  <c r="M156" i="1"/>
  <c r="N156" i="1" s="1"/>
  <c r="M164" i="1"/>
  <c r="N164" i="1" s="1"/>
  <c r="M170" i="1"/>
  <c r="N170" i="1" s="1"/>
  <c r="M176" i="1"/>
  <c r="N176" i="1" s="1"/>
  <c r="M195" i="1"/>
  <c r="M201" i="1"/>
  <c r="M234" i="1"/>
  <c r="N234" i="1" s="1"/>
  <c r="M240" i="1"/>
  <c r="N240" i="1" s="1"/>
  <c r="M117" i="1"/>
  <c r="N117" i="1" s="1"/>
  <c r="M143" i="1"/>
  <c r="N143" i="1" s="1"/>
  <c r="M213" i="1"/>
  <c r="N213" i="1" s="1"/>
  <c r="M239" i="1"/>
  <c r="N239" i="1" s="1"/>
  <c r="M9" i="1"/>
  <c r="O9" i="1" s="1"/>
  <c r="M19" i="1"/>
  <c r="O19" i="1" s="1"/>
  <c r="K27" i="1"/>
  <c r="M27" i="1" s="1"/>
  <c r="N27" i="1" s="1"/>
  <c r="N32" i="1"/>
  <c r="M35" i="1"/>
  <c r="O44" i="1"/>
  <c r="M49" i="1"/>
  <c r="M55" i="1"/>
  <c r="M60" i="1"/>
  <c r="N60" i="1" s="1"/>
  <c r="M63" i="1"/>
  <c r="N63" i="1" s="1"/>
  <c r="M74" i="1"/>
  <c r="M77" i="1"/>
  <c r="N77" i="1" s="1"/>
  <c r="N80" i="1"/>
  <c r="M90" i="1"/>
  <c r="N90" i="1" s="1"/>
  <c r="M98" i="1"/>
  <c r="N98" i="1" s="1"/>
  <c r="M101" i="1"/>
  <c r="N101" i="1" s="1"/>
  <c r="M114" i="1"/>
  <c r="M122" i="1"/>
  <c r="M125" i="1"/>
  <c r="N125" i="1" s="1"/>
  <c r="M138" i="1"/>
  <c r="M146" i="1"/>
  <c r="N146" i="1" s="1"/>
  <c r="M149" i="1"/>
  <c r="M173" i="1"/>
  <c r="N173" i="1" s="1"/>
  <c r="M197" i="1"/>
  <c r="M221" i="1"/>
  <c r="N221" i="1" s="1"/>
  <c r="M242" i="1"/>
  <c r="N242" i="1" s="1"/>
  <c r="N22" i="1"/>
  <c r="K56" i="1"/>
  <c r="M56" i="1" s="1"/>
  <c r="N56" i="1" s="1"/>
  <c r="N83" i="1"/>
  <c r="N17" i="1"/>
  <c r="O25" i="1"/>
  <c r="M47" i="1"/>
  <c r="N47" i="1" s="1"/>
  <c r="N69" i="1"/>
  <c r="N93" i="1"/>
  <c r="N95" i="1"/>
  <c r="M131" i="1"/>
  <c r="N131" i="1" s="1"/>
  <c r="M155" i="1"/>
  <c r="N155" i="1" s="1"/>
  <c r="M179" i="1"/>
  <c r="N179" i="1" s="1"/>
  <c r="M203" i="1"/>
  <c r="N203" i="1" s="1"/>
  <c r="M227" i="1"/>
  <c r="N227" i="1" s="1"/>
  <c r="N81" i="1"/>
  <c r="M6" i="1"/>
  <c r="N6" i="1" s="1"/>
  <c r="M14" i="1"/>
  <c r="O14" i="1" s="1"/>
  <c r="M24" i="1"/>
  <c r="O24" i="1" s="1"/>
  <c r="M39" i="1"/>
  <c r="O39" i="1" s="1"/>
  <c r="K41" i="1"/>
  <c r="M41" i="1" s="1"/>
  <c r="N41" i="1" s="1"/>
  <c r="M42" i="1"/>
  <c r="N42" i="1" s="1"/>
  <c r="M59" i="1"/>
  <c r="N59" i="1" s="1"/>
  <c r="N68" i="1"/>
  <c r="M78" i="1"/>
  <c r="N78" i="1" s="1"/>
  <c r="M86" i="1"/>
  <c r="N86" i="1" s="1"/>
  <c r="M89" i="1"/>
  <c r="N89" i="1" s="1"/>
  <c r="N92" i="1"/>
  <c r="M102" i="1"/>
  <c r="N102" i="1" s="1"/>
  <c r="M110" i="1"/>
  <c r="N110" i="1" s="1"/>
  <c r="M113" i="1"/>
  <c r="M126" i="1"/>
  <c r="N126" i="1" s="1"/>
  <c r="M134" i="1"/>
  <c r="N134" i="1" s="1"/>
  <c r="M137" i="1"/>
  <c r="N137" i="1" s="1"/>
  <c r="M150" i="1"/>
  <c r="N150" i="1" s="1"/>
  <c r="M158" i="1"/>
  <c r="N158" i="1" s="1"/>
  <c r="M161" i="1"/>
  <c r="N161" i="1" s="1"/>
  <c r="M174" i="1"/>
  <c r="N174" i="1" s="1"/>
  <c r="M182" i="1"/>
  <c r="N182" i="1" s="1"/>
  <c r="M185" i="1"/>
  <c r="N185" i="1" s="1"/>
  <c r="M198" i="1"/>
  <c r="N198" i="1" s="1"/>
  <c r="M206" i="1"/>
  <c r="N206" i="1" s="1"/>
  <c r="M209" i="1"/>
  <c r="M222" i="1"/>
  <c r="N222" i="1" s="1"/>
  <c r="M230" i="1"/>
  <c r="N230" i="1" s="1"/>
  <c r="M233" i="1"/>
  <c r="N233" i="1" s="1"/>
  <c r="K7" i="1"/>
  <c r="M7" i="1" s="1"/>
  <c r="N7" i="1" s="1"/>
  <c r="O55" i="1"/>
  <c r="O45" i="1"/>
  <c r="O40" i="1"/>
  <c r="O35" i="1"/>
  <c r="M4" i="1"/>
  <c r="O4" i="1" s="1"/>
  <c r="N11" i="1"/>
  <c r="N16" i="1"/>
  <c r="N21" i="1"/>
  <c r="N26" i="1"/>
  <c r="K51" i="1"/>
  <c r="M51" i="1" s="1"/>
  <c r="N51" i="1" s="1"/>
  <c r="O54" i="1"/>
  <c r="N87" i="1"/>
  <c r="N243" i="1"/>
  <c r="N231" i="1"/>
  <c r="N225" i="1"/>
  <c r="N219" i="1"/>
  <c r="N207" i="1"/>
  <c r="N201" i="1"/>
  <c r="N195" i="1"/>
  <c r="N189" i="1"/>
  <c r="N183" i="1"/>
  <c r="N171" i="1"/>
  <c r="N165" i="1"/>
  <c r="N159" i="1"/>
  <c r="N147" i="1"/>
  <c r="N129" i="1"/>
  <c r="N123" i="1"/>
  <c r="N204" i="1"/>
  <c r="N186" i="1"/>
  <c r="N180" i="1"/>
  <c r="N168" i="1"/>
  <c r="N162" i="1"/>
  <c r="N138" i="1"/>
  <c r="N114" i="1"/>
  <c r="N108" i="1"/>
  <c r="N215" i="1"/>
  <c r="N209" i="1"/>
  <c r="N197" i="1"/>
  <c r="N149" i="1"/>
  <c r="N119" i="1"/>
  <c r="N113" i="1"/>
  <c r="N107" i="1"/>
  <c r="N52" i="1"/>
  <c r="N37" i="1"/>
  <c r="M10" i="1"/>
  <c r="O10" i="1" s="1"/>
  <c r="M15" i="1"/>
  <c r="O15" i="1" s="1"/>
  <c r="M20" i="1"/>
  <c r="O20" i="1" s="1"/>
  <c r="M29" i="1"/>
  <c r="O29" i="1" s="1"/>
  <c r="N31" i="1"/>
  <c r="M34" i="1"/>
  <c r="O34" i="1" s="1"/>
  <c r="N36" i="1"/>
  <c r="K46" i="1"/>
  <c r="M46" i="1" s="1"/>
  <c r="N46" i="1" s="1"/>
  <c r="O49" i="1"/>
  <c r="N72" i="1"/>
  <c r="N96" i="1"/>
  <c r="N104" i="1"/>
  <c r="N116" i="1"/>
  <c r="N188" i="1"/>
  <c r="N200" i="1"/>
  <c r="N212" i="1"/>
  <c r="N224" i="1"/>
  <c r="N236" i="1"/>
  <c r="N74" i="1"/>
  <c r="N122" i="1"/>
  <c r="N194" i="1"/>
  <c r="N218" i="1"/>
  <c r="N182" i="2"/>
  <c r="R182" i="2" s="1"/>
  <c r="N120" i="2"/>
  <c r="O120" i="2" s="1"/>
  <c r="N128" i="2"/>
  <c r="O128" i="2" s="1"/>
  <c r="N224" i="2"/>
  <c r="O224" i="2" s="1"/>
  <c r="N252" i="2"/>
  <c r="O252" i="2" s="1"/>
  <c r="N259" i="2"/>
  <c r="O259" i="2" s="1"/>
  <c r="N261" i="2"/>
  <c r="R261" i="2" s="1"/>
  <c r="N268" i="2"/>
  <c r="O268" i="2" s="1"/>
  <c r="N275" i="2"/>
  <c r="O275" i="2" s="1"/>
  <c r="N283" i="2"/>
  <c r="O283" i="2" s="1"/>
  <c r="N300" i="2"/>
  <c r="O300" i="2" s="1"/>
  <c r="N306" i="2"/>
  <c r="R306" i="2" s="1"/>
  <c r="N119" i="2"/>
  <c r="O119" i="2" s="1"/>
  <c r="N118" i="2"/>
  <c r="Q118" i="2" s="1"/>
  <c r="N121" i="2"/>
  <c r="R121" i="2" s="1"/>
  <c r="N143" i="2"/>
  <c r="O143" i="2" s="1"/>
  <c r="N144" i="2"/>
  <c r="O144" i="2" s="1"/>
  <c r="N150" i="2"/>
  <c r="Q150" i="2" s="1"/>
  <c r="N168" i="2"/>
  <c r="O168" i="2" s="1"/>
  <c r="N175" i="2"/>
  <c r="O175" i="2" s="1"/>
  <c r="N185" i="2"/>
  <c r="R185" i="2" s="1"/>
  <c r="N214" i="2"/>
  <c r="Q214" i="2" s="1"/>
  <c r="N216" i="2"/>
  <c r="O216" i="2" s="1"/>
  <c r="N231" i="2"/>
  <c r="R231" i="2" s="1"/>
  <c r="N241" i="2"/>
  <c r="Q241" i="2" s="1"/>
  <c r="N244" i="2"/>
  <c r="R244" i="2" s="1"/>
  <c r="N251" i="2"/>
  <c r="O251" i="2" s="1"/>
  <c r="N142" i="2"/>
  <c r="Q142" i="2" s="1"/>
  <c r="N225" i="2"/>
  <c r="O225" i="2" s="1"/>
  <c r="N135" i="2"/>
  <c r="O135" i="2" s="1"/>
  <c r="N136" i="2"/>
  <c r="O136" i="2" s="1"/>
  <c r="N167" i="2"/>
  <c r="O167" i="2" s="1"/>
  <c r="N177" i="2"/>
  <c r="R177" i="2" s="1"/>
  <c r="N191" i="2"/>
  <c r="O191" i="2" s="1"/>
  <c r="N194" i="2"/>
  <c r="Q194" i="2" s="1"/>
  <c r="N200" i="2"/>
  <c r="O200" i="2" s="1"/>
  <c r="N202" i="2"/>
  <c r="R202" i="2" s="1"/>
  <c r="N209" i="2"/>
  <c r="O209" i="2" s="1"/>
  <c r="N215" i="2"/>
  <c r="R215" i="2" s="1"/>
  <c r="N218" i="2"/>
  <c r="R218" i="2" s="1"/>
  <c r="N249" i="2"/>
  <c r="R249" i="2" s="1"/>
  <c r="N267" i="2"/>
  <c r="O267" i="2" s="1"/>
  <c r="N297" i="2"/>
  <c r="Q297" i="2" s="1"/>
  <c r="N299" i="2"/>
  <c r="O299" i="2" s="1"/>
  <c r="N127" i="2"/>
  <c r="O127" i="2" s="1"/>
  <c r="N134" i="2"/>
  <c r="Q134" i="2" s="1"/>
  <c r="N169" i="2"/>
  <c r="R169" i="2" s="1"/>
  <c r="N190" i="2"/>
  <c r="Q190" i="2" s="1"/>
  <c r="N193" i="2"/>
  <c r="R193" i="2" s="1"/>
  <c r="N208" i="2"/>
  <c r="O208" i="2" s="1"/>
  <c r="N233" i="2"/>
  <c r="O233" i="2" s="1"/>
  <c r="N250" i="2"/>
  <c r="Q250" i="2" s="1"/>
  <c r="N253" i="2"/>
  <c r="R253" i="2" s="1"/>
  <c r="N292" i="2"/>
  <c r="O292" i="2" s="1"/>
  <c r="N298" i="2"/>
  <c r="R298" i="2" s="1"/>
  <c r="N301" i="2"/>
  <c r="R301" i="2" s="1"/>
  <c r="N308" i="2"/>
  <c r="O308" i="2" s="1"/>
  <c r="N126" i="2"/>
  <c r="Q126" i="2" s="1"/>
  <c r="N151" i="2"/>
  <c r="O151" i="2" s="1"/>
  <c r="N152" i="2"/>
  <c r="O152" i="2" s="1"/>
  <c r="N158" i="2"/>
  <c r="Q158" i="2" s="1"/>
  <c r="N161" i="2"/>
  <c r="R161" i="2" s="1"/>
  <c r="N176" i="2"/>
  <c r="O176" i="2" s="1"/>
  <c r="N198" i="2"/>
  <c r="R198" i="2" s="1"/>
  <c r="N217" i="2"/>
  <c r="O217" i="2" s="1"/>
  <c r="N226" i="2"/>
  <c r="R226" i="2" s="1"/>
  <c r="N232" i="2"/>
  <c r="Q232" i="2" s="1"/>
  <c r="N235" i="2"/>
  <c r="R235" i="2" s="1"/>
  <c r="N240" i="2"/>
  <c r="R240" i="2" s="1"/>
  <c r="N243" i="2"/>
  <c r="O243" i="2" s="1"/>
  <c r="N276" i="2"/>
  <c r="O276" i="2" s="1"/>
  <c r="N284" i="2"/>
  <c r="O284" i="2" s="1"/>
  <c r="N291" i="2"/>
  <c r="O291" i="2" s="1"/>
  <c r="N199" i="2"/>
  <c r="Q199" i="2" s="1"/>
  <c r="N223" i="2"/>
  <c r="Q223" i="2" s="1"/>
  <c r="N258" i="2"/>
  <c r="R258" i="2" s="1"/>
  <c r="N129" i="2"/>
  <c r="R129" i="2" s="1"/>
  <c r="N137" i="2"/>
  <c r="R137" i="2" s="1"/>
  <c r="N145" i="2"/>
  <c r="R145" i="2" s="1"/>
  <c r="N153" i="2"/>
  <c r="R153" i="2" s="1"/>
  <c r="N160" i="2"/>
  <c r="O160" i="2" s="1"/>
  <c r="N183" i="2"/>
  <c r="O183" i="2" s="1"/>
  <c r="N305" i="2"/>
  <c r="Q305" i="2" s="1"/>
  <c r="N184" i="2"/>
  <c r="O184" i="2" s="1"/>
  <c r="N113" i="2"/>
  <c r="R113" i="2" s="1"/>
  <c r="N159" i="2"/>
  <c r="O159" i="2" s="1"/>
  <c r="N166" i="2"/>
  <c r="Q166" i="2" s="1"/>
  <c r="N174" i="2"/>
  <c r="Q174" i="2" s="1"/>
  <c r="N192" i="2"/>
  <c r="O192" i="2" s="1"/>
  <c r="N201" i="2"/>
  <c r="O201" i="2" s="1"/>
  <c r="N207" i="2"/>
  <c r="Q207" i="2" s="1"/>
  <c r="N210" i="2"/>
  <c r="R210" i="2" s="1"/>
  <c r="N227" i="2"/>
  <c r="Q227" i="2" s="1"/>
  <c r="N234" i="2"/>
  <c r="O234" i="2" s="1"/>
  <c r="N242" i="2"/>
  <c r="O242" i="2" s="1"/>
  <c r="N260" i="2"/>
  <c r="O260" i="2" s="1"/>
  <c r="N266" i="2"/>
  <c r="R266" i="2" s="1"/>
  <c r="N269" i="2"/>
  <c r="R269" i="2" s="1"/>
  <c r="N274" i="2"/>
  <c r="R274" i="2" s="1"/>
  <c r="N277" i="2"/>
  <c r="N282" i="2"/>
  <c r="S282" i="2" s="1"/>
  <c r="N285" i="2"/>
  <c r="R285" i="2" s="1"/>
  <c r="N290" i="2"/>
  <c r="R290" i="2" s="1"/>
  <c r="N293" i="2"/>
  <c r="R293" i="2" s="1"/>
  <c r="N307" i="2"/>
  <c r="O307" i="2" s="1"/>
  <c r="N238" i="2"/>
  <c r="R238" i="2" s="1"/>
  <c r="S3" i="2"/>
  <c r="R3" i="2"/>
  <c r="Q3" i="2"/>
  <c r="P3" i="2"/>
  <c r="O3" i="2"/>
  <c r="K112" i="2"/>
  <c r="K111" i="2"/>
  <c r="K103" i="2"/>
  <c r="K102" i="2"/>
  <c r="K94" i="2"/>
  <c r="K93" i="2"/>
  <c r="K85" i="2"/>
  <c r="K84" i="2"/>
  <c r="K76" i="2"/>
  <c r="K75" i="2"/>
  <c r="K58" i="2"/>
  <c r="K51" i="2"/>
  <c r="K43" i="2"/>
  <c r="K42" i="2"/>
  <c r="K27" i="2"/>
  <c r="K26" i="2"/>
  <c r="K19" i="2"/>
  <c r="K18" i="2"/>
  <c r="K10" i="2"/>
  <c r="M112" i="2"/>
  <c r="M111" i="2"/>
  <c r="M103" i="2"/>
  <c r="M102" i="2"/>
  <c r="M94" i="2"/>
  <c r="M93" i="2"/>
  <c r="M85" i="2"/>
  <c r="M84" i="2"/>
  <c r="M76" i="2"/>
  <c r="M75" i="2"/>
  <c r="M67" i="2"/>
  <c r="M66" i="2"/>
  <c r="M59" i="2"/>
  <c r="M58" i="2"/>
  <c r="M51" i="2"/>
  <c r="M50" i="2"/>
  <c r="M43" i="2"/>
  <c r="M42" i="2"/>
  <c r="M35" i="2"/>
  <c r="M34" i="2"/>
  <c r="M27" i="2"/>
  <c r="M26" i="2"/>
  <c r="M19" i="2"/>
  <c r="M18" i="2"/>
  <c r="M11" i="2"/>
  <c r="L112" i="2"/>
  <c r="L111" i="2"/>
  <c r="L103" i="2"/>
  <c r="L102" i="2"/>
  <c r="L94" i="2"/>
  <c r="L93" i="2"/>
  <c r="L85" i="2"/>
  <c r="L84" i="2"/>
  <c r="L76" i="2"/>
  <c r="L75" i="2"/>
  <c r="L67" i="2"/>
  <c r="L66" i="2"/>
  <c r="L59" i="2"/>
  <c r="L58" i="2"/>
  <c r="L51" i="2"/>
  <c r="L50" i="2"/>
  <c r="L43" i="2"/>
  <c r="L42" i="2"/>
  <c r="L35" i="2"/>
  <c r="L34" i="2"/>
  <c r="L27" i="2"/>
  <c r="L26" i="2"/>
  <c r="L19" i="2"/>
  <c r="L18" i="2"/>
  <c r="L11" i="2"/>
  <c r="M10" i="2"/>
  <c r="L10" i="2"/>
  <c r="N5" i="2"/>
  <c r="N7" i="2"/>
  <c r="N8" i="2"/>
  <c r="N13" i="2"/>
  <c r="N15" i="2"/>
  <c r="N16" i="2"/>
  <c r="N21" i="2"/>
  <c r="N23" i="2"/>
  <c r="N24" i="2"/>
  <c r="N29" i="2"/>
  <c r="N31" i="2"/>
  <c r="N32" i="2"/>
  <c r="N37" i="2"/>
  <c r="N39" i="2"/>
  <c r="N40" i="2"/>
  <c r="N45" i="2"/>
  <c r="N47" i="2"/>
  <c r="N48" i="2"/>
  <c r="N53" i="2"/>
  <c r="N55" i="2"/>
  <c r="N56" i="2"/>
  <c r="N61" i="2"/>
  <c r="N62" i="2"/>
  <c r="N63" i="2"/>
  <c r="N64" i="2"/>
  <c r="N70" i="2"/>
  <c r="N72" i="2"/>
  <c r="N73" i="2"/>
  <c r="N79" i="2"/>
  <c r="N80" i="2"/>
  <c r="S80" i="2" s="1"/>
  <c r="N81" i="2"/>
  <c r="N82" i="2"/>
  <c r="N88" i="2"/>
  <c r="N90" i="2"/>
  <c r="N91" i="2"/>
  <c r="N97" i="2"/>
  <c r="N99" i="2"/>
  <c r="N100" i="2"/>
  <c r="N106" i="2"/>
  <c r="N107" i="2"/>
  <c r="S107" i="2" s="1"/>
  <c r="N108" i="2"/>
  <c r="N109" i="2"/>
  <c r="L107" i="2"/>
  <c r="L98" i="2"/>
  <c r="N98" i="2" s="1"/>
  <c r="S98" i="2" s="1"/>
  <c r="L89" i="2"/>
  <c r="N89" i="2" s="1"/>
  <c r="S89" i="2" s="1"/>
  <c r="L80" i="2"/>
  <c r="L71" i="2"/>
  <c r="N71" i="2" s="1"/>
  <c r="S71" i="2" s="1"/>
  <c r="L38" i="2"/>
  <c r="N38" i="2" s="1"/>
  <c r="L14" i="2"/>
  <c r="N14" i="2" s="1"/>
  <c r="L6" i="2"/>
  <c r="N6" i="2" s="1"/>
  <c r="M110" i="2"/>
  <c r="M101" i="2"/>
  <c r="M92" i="2"/>
  <c r="M83" i="2"/>
  <c r="M74" i="2"/>
  <c r="M65" i="2"/>
  <c r="M57" i="2"/>
  <c r="M49" i="2"/>
  <c r="M41" i="2"/>
  <c r="M33" i="2"/>
  <c r="M25" i="2"/>
  <c r="M17" i="2"/>
  <c r="M9" i="2"/>
  <c r="L110" i="2"/>
  <c r="L101" i="2"/>
  <c r="L92" i="2"/>
  <c r="L83" i="2"/>
  <c r="L74" i="2"/>
  <c r="L65" i="2"/>
  <c r="L41" i="2"/>
  <c r="L33" i="2"/>
  <c r="L25" i="2"/>
  <c r="L17" i="2"/>
  <c r="L9" i="2"/>
  <c r="M105" i="2"/>
  <c r="M104" i="2"/>
  <c r="M96" i="2"/>
  <c r="M95" i="2"/>
  <c r="M87" i="2"/>
  <c r="M86" i="2"/>
  <c r="M78" i="2"/>
  <c r="M77" i="2"/>
  <c r="M69" i="2"/>
  <c r="M68" i="2"/>
  <c r="M60" i="2"/>
  <c r="M52" i="2"/>
  <c r="M44" i="2"/>
  <c r="M36" i="2"/>
  <c r="M28" i="2"/>
  <c r="M20" i="2"/>
  <c r="M12" i="2"/>
  <c r="M4" i="2"/>
  <c r="L105" i="2"/>
  <c r="L104" i="2"/>
  <c r="L96" i="2"/>
  <c r="L95" i="2"/>
  <c r="L87" i="2"/>
  <c r="L86" i="2"/>
  <c r="L78" i="2"/>
  <c r="L77" i="2"/>
  <c r="L69" i="2"/>
  <c r="L68" i="2"/>
  <c r="L36" i="2"/>
  <c r="L20" i="2"/>
  <c r="L12" i="2"/>
  <c r="E44" i="2"/>
  <c r="L44" i="2" s="1"/>
  <c r="E61" i="2"/>
  <c r="E62" i="2"/>
  <c r="E63" i="2"/>
  <c r="E64" i="2"/>
  <c r="E65" i="2"/>
  <c r="E66" i="2"/>
  <c r="K66" i="2" s="1"/>
  <c r="E67" i="2"/>
  <c r="K67" i="2" s="1"/>
  <c r="E53" i="2"/>
  <c r="E54" i="2"/>
  <c r="E55" i="2"/>
  <c r="E56" i="2"/>
  <c r="E57" i="2"/>
  <c r="L57" i="2" s="1"/>
  <c r="E58" i="2"/>
  <c r="E59" i="2"/>
  <c r="K59" i="2" s="1"/>
  <c r="E45" i="2"/>
  <c r="E46" i="2"/>
  <c r="L54" i="2" s="1"/>
  <c r="N54" i="2" s="1"/>
  <c r="Q54" i="2" s="1"/>
  <c r="E47" i="2"/>
  <c r="E48" i="2"/>
  <c r="E49" i="2"/>
  <c r="L49" i="2" s="1"/>
  <c r="E50" i="2"/>
  <c r="K50" i="2" s="1"/>
  <c r="E51" i="2"/>
  <c r="E29" i="2"/>
  <c r="E30" i="2"/>
  <c r="L30" i="2" s="1"/>
  <c r="N30" i="2" s="1"/>
  <c r="Q30" i="2" s="1"/>
  <c r="E31" i="2"/>
  <c r="E32" i="2"/>
  <c r="E33" i="2"/>
  <c r="E34" i="2"/>
  <c r="K34" i="2" s="1"/>
  <c r="E35" i="2"/>
  <c r="K35" i="2" s="1"/>
  <c r="E5" i="2"/>
  <c r="E6" i="2"/>
  <c r="E7" i="2"/>
  <c r="E8" i="2"/>
  <c r="E9" i="2"/>
  <c r="E10" i="2"/>
  <c r="E11" i="2"/>
  <c r="K11" i="2" s="1"/>
  <c r="P319" i="3"/>
  <c r="Q319" i="3"/>
  <c r="R319" i="3"/>
  <c r="S319" i="3"/>
  <c r="T319" i="3"/>
  <c r="O319" i="3"/>
  <c r="P318" i="3"/>
  <c r="Q318" i="3"/>
  <c r="R318" i="3"/>
  <c r="S318" i="3"/>
  <c r="T318" i="3"/>
  <c r="O318" i="3"/>
  <c r="N21" i="3"/>
  <c r="N23" i="3"/>
  <c r="N24" i="3"/>
  <c r="N29" i="3"/>
  <c r="N31" i="3"/>
  <c r="N32" i="3"/>
  <c r="N39" i="3"/>
  <c r="N40" i="3"/>
  <c r="N45" i="3"/>
  <c r="N46" i="3"/>
  <c r="N47" i="3"/>
  <c r="N48" i="3"/>
  <c r="N53" i="3"/>
  <c r="N55" i="3"/>
  <c r="N56" i="3"/>
  <c r="N61" i="3"/>
  <c r="N63" i="3"/>
  <c r="N64" i="3"/>
  <c r="N69" i="3"/>
  <c r="N70" i="3"/>
  <c r="N71" i="3"/>
  <c r="N72" i="3"/>
  <c r="N77" i="3"/>
  <c r="N78" i="3"/>
  <c r="N79" i="3"/>
  <c r="N86" i="3"/>
  <c r="N87" i="3"/>
  <c r="N95" i="3"/>
  <c r="N96" i="3"/>
  <c r="N101" i="3"/>
  <c r="N102" i="3"/>
  <c r="N103" i="3"/>
  <c r="N104" i="3"/>
  <c r="N111" i="3"/>
  <c r="N113" i="3"/>
  <c r="N120" i="3"/>
  <c r="N121" i="3"/>
  <c r="N128" i="3"/>
  <c r="N129" i="3"/>
  <c r="N130" i="3"/>
  <c r="N136" i="3"/>
  <c r="N137" i="3"/>
  <c r="N138" i="3"/>
  <c r="N139" i="3"/>
  <c r="N145" i="3"/>
  <c r="N146" i="3"/>
  <c r="N147" i="3"/>
  <c r="N148" i="3"/>
  <c r="N154" i="3"/>
  <c r="N156" i="3"/>
  <c r="N157" i="3"/>
  <c r="N162" i="3"/>
  <c r="N163" i="3"/>
  <c r="N164" i="3"/>
  <c r="N165" i="3"/>
  <c r="N172" i="3"/>
  <c r="N178" i="3"/>
  <c r="N179" i="3"/>
  <c r="N180" i="3"/>
  <c r="N181" i="3"/>
  <c r="N187" i="3"/>
  <c r="N188" i="3"/>
  <c r="N189" i="3"/>
  <c r="N195" i="3"/>
  <c r="N196" i="3"/>
  <c r="N197" i="3"/>
  <c r="N198" i="3"/>
  <c r="N203" i="3"/>
  <c r="N205" i="3"/>
  <c r="N206" i="3"/>
  <c r="N211" i="3"/>
  <c r="N213" i="3"/>
  <c r="N214" i="3"/>
  <c r="N219" i="3"/>
  <c r="N220" i="3"/>
  <c r="N221" i="3"/>
  <c r="N227" i="3"/>
  <c r="N228" i="3"/>
  <c r="R228" i="3" s="1"/>
  <c r="N229" i="3"/>
  <c r="N230" i="3"/>
  <c r="N235" i="3"/>
  <c r="N236" i="3"/>
  <c r="N237" i="3"/>
  <c r="N244" i="3"/>
  <c r="N246" i="3"/>
  <c r="N252" i="3"/>
  <c r="N254" i="3"/>
  <c r="N255" i="3"/>
  <c r="N261" i="3"/>
  <c r="N262" i="3"/>
  <c r="R262" i="3" s="1"/>
  <c r="N263" i="3"/>
  <c r="N269" i="3"/>
  <c r="N270" i="3"/>
  <c r="N271" i="3"/>
  <c r="N277" i="3"/>
  <c r="N278" i="3"/>
  <c r="N279" i="3"/>
  <c r="N286" i="3"/>
  <c r="N288" i="3"/>
  <c r="N295" i="3"/>
  <c r="N297" i="3"/>
  <c r="N305" i="3"/>
  <c r="N306" i="3"/>
  <c r="N311" i="3"/>
  <c r="N313" i="3"/>
  <c r="N314" i="3"/>
  <c r="O5" i="3"/>
  <c r="O6" i="3"/>
  <c r="O7" i="3"/>
  <c r="O8" i="3"/>
  <c r="O9" i="3"/>
  <c r="O12" i="3"/>
  <c r="O13" i="3"/>
  <c r="O14" i="3"/>
  <c r="O15" i="3"/>
  <c r="O16" i="3"/>
  <c r="O17" i="3"/>
  <c r="O20" i="3"/>
  <c r="O21" i="3"/>
  <c r="O22" i="3"/>
  <c r="O23" i="3"/>
  <c r="O24" i="3"/>
  <c r="O25" i="3"/>
  <c r="O28" i="3"/>
  <c r="O29" i="3"/>
  <c r="O30" i="3"/>
  <c r="O31" i="3"/>
  <c r="O32" i="3"/>
  <c r="O33" i="3"/>
  <c r="O36" i="3"/>
  <c r="O37" i="3"/>
  <c r="O38" i="3"/>
  <c r="O39" i="3"/>
  <c r="O40" i="3"/>
  <c r="O41" i="3"/>
  <c r="O44" i="3"/>
  <c r="O45" i="3"/>
  <c r="O46" i="3"/>
  <c r="O47" i="3"/>
  <c r="O48" i="3"/>
  <c r="O49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8" i="3"/>
  <c r="O69" i="3"/>
  <c r="O70" i="3"/>
  <c r="O71" i="3"/>
  <c r="O72" i="3"/>
  <c r="O73" i="3"/>
  <c r="O76" i="3"/>
  <c r="O77" i="3"/>
  <c r="O78" i="3"/>
  <c r="O79" i="3"/>
  <c r="O80" i="3"/>
  <c r="O81" i="3"/>
  <c r="O84" i="3"/>
  <c r="O85" i="3"/>
  <c r="O86" i="3"/>
  <c r="O87" i="3"/>
  <c r="O88" i="3"/>
  <c r="O89" i="3"/>
  <c r="O92" i="3"/>
  <c r="O93" i="3"/>
  <c r="O94" i="3"/>
  <c r="O95" i="3"/>
  <c r="O96" i="3"/>
  <c r="O97" i="3"/>
  <c r="O100" i="3"/>
  <c r="O101" i="3"/>
  <c r="O102" i="3"/>
  <c r="O103" i="3"/>
  <c r="O104" i="3"/>
  <c r="O105" i="3"/>
  <c r="O106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6" i="3"/>
  <c r="O127" i="3"/>
  <c r="O128" i="3"/>
  <c r="O129" i="3"/>
  <c r="O130" i="3"/>
  <c r="O131" i="3"/>
  <c r="O132" i="3"/>
  <c r="O135" i="3"/>
  <c r="O136" i="3"/>
  <c r="O137" i="3"/>
  <c r="O138" i="3"/>
  <c r="O139" i="3"/>
  <c r="O140" i="3"/>
  <c r="O141" i="3"/>
  <c r="O144" i="3"/>
  <c r="O145" i="3"/>
  <c r="O146" i="3"/>
  <c r="O147" i="3"/>
  <c r="O148" i="3"/>
  <c r="O149" i="3"/>
  <c r="O150" i="3"/>
  <c r="O153" i="3"/>
  <c r="O154" i="3"/>
  <c r="O155" i="3"/>
  <c r="O156" i="3"/>
  <c r="O157" i="3"/>
  <c r="O158" i="3"/>
  <c r="O161" i="3"/>
  <c r="O162" i="3"/>
  <c r="O163" i="3"/>
  <c r="O164" i="3"/>
  <c r="O165" i="3"/>
  <c r="O166" i="3"/>
  <c r="O169" i="3"/>
  <c r="O170" i="3"/>
  <c r="O171" i="3"/>
  <c r="O172" i="3"/>
  <c r="O173" i="3"/>
  <c r="O174" i="3"/>
  <c r="O177" i="3"/>
  <c r="O178" i="3"/>
  <c r="O179" i="3"/>
  <c r="O180" i="3"/>
  <c r="O181" i="3"/>
  <c r="O182" i="3"/>
  <c r="O183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8" i="3"/>
  <c r="O269" i="3"/>
  <c r="O270" i="3"/>
  <c r="O271" i="3"/>
  <c r="O272" i="3"/>
  <c r="O273" i="3"/>
  <c r="O276" i="3"/>
  <c r="O277" i="3"/>
  <c r="O278" i="3"/>
  <c r="O279" i="3"/>
  <c r="O280" i="3"/>
  <c r="O281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10" i="3"/>
  <c r="O311" i="3"/>
  <c r="O312" i="3"/>
  <c r="O313" i="3"/>
  <c r="O314" i="3"/>
  <c r="O315" i="3"/>
  <c r="O316" i="3"/>
  <c r="O317" i="3"/>
  <c r="O4" i="3"/>
  <c r="P3" i="3"/>
  <c r="Q3" i="3"/>
  <c r="R3" i="3"/>
  <c r="S3" i="3"/>
  <c r="T3" i="3"/>
  <c r="O3" i="3"/>
  <c r="K317" i="3"/>
  <c r="K316" i="3"/>
  <c r="K309" i="3"/>
  <c r="K308" i="3"/>
  <c r="K301" i="3"/>
  <c r="K300" i="3"/>
  <c r="K292" i="3"/>
  <c r="K291" i="3"/>
  <c r="K283" i="3"/>
  <c r="K282" i="3"/>
  <c r="K275" i="3"/>
  <c r="K274" i="3"/>
  <c r="K267" i="3"/>
  <c r="K266" i="3"/>
  <c r="K258" i="3"/>
  <c r="K257" i="3"/>
  <c r="K250" i="3"/>
  <c r="K249" i="3"/>
  <c r="K241" i="3"/>
  <c r="K240" i="3"/>
  <c r="K225" i="3"/>
  <c r="K224" i="3"/>
  <c r="K217" i="3"/>
  <c r="K216" i="3"/>
  <c r="K209" i="3"/>
  <c r="K208" i="3"/>
  <c r="K201" i="3"/>
  <c r="K200" i="3"/>
  <c r="K193" i="3"/>
  <c r="K192" i="3"/>
  <c r="K176" i="3"/>
  <c r="K175" i="3"/>
  <c r="K168" i="3"/>
  <c r="K167" i="3"/>
  <c r="K160" i="3"/>
  <c r="K159" i="3"/>
  <c r="K152" i="3"/>
  <c r="K151" i="3"/>
  <c r="K143" i="3"/>
  <c r="K142" i="3"/>
  <c r="K134" i="3"/>
  <c r="K133" i="3"/>
  <c r="K125" i="3"/>
  <c r="K124" i="3"/>
  <c r="K117" i="3"/>
  <c r="K116" i="3"/>
  <c r="K99" i="3"/>
  <c r="K98" i="3"/>
  <c r="K91" i="3"/>
  <c r="K90" i="3"/>
  <c r="K83" i="3"/>
  <c r="K82" i="3"/>
  <c r="K75" i="3"/>
  <c r="K74" i="3"/>
  <c r="K67" i="3"/>
  <c r="K66" i="3"/>
  <c r="K59" i="3"/>
  <c r="K58" i="3"/>
  <c r="K43" i="3"/>
  <c r="K42" i="3"/>
  <c r="K35" i="3"/>
  <c r="K34" i="3"/>
  <c r="K27" i="3"/>
  <c r="K26" i="3"/>
  <c r="K19" i="3"/>
  <c r="K18" i="3"/>
  <c r="K11" i="3"/>
  <c r="K10" i="3"/>
  <c r="M317" i="3"/>
  <c r="M316" i="3"/>
  <c r="M309" i="3"/>
  <c r="M308" i="3"/>
  <c r="M301" i="3"/>
  <c r="M300" i="3"/>
  <c r="M292" i="3"/>
  <c r="M291" i="3"/>
  <c r="M283" i="3"/>
  <c r="M282" i="3"/>
  <c r="M275" i="3"/>
  <c r="M274" i="3"/>
  <c r="M267" i="3"/>
  <c r="M266" i="3"/>
  <c r="M258" i="3"/>
  <c r="M257" i="3"/>
  <c r="M250" i="3"/>
  <c r="M249" i="3"/>
  <c r="M241" i="3"/>
  <c r="M240" i="3"/>
  <c r="M233" i="3"/>
  <c r="M232" i="3"/>
  <c r="M225" i="3"/>
  <c r="M224" i="3"/>
  <c r="M217" i="3"/>
  <c r="M216" i="3"/>
  <c r="M209" i="3"/>
  <c r="M208" i="3"/>
  <c r="M201" i="3"/>
  <c r="M200" i="3"/>
  <c r="M193" i="3"/>
  <c r="M192" i="3"/>
  <c r="M185" i="3"/>
  <c r="M184" i="3"/>
  <c r="M176" i="3"/>
  <c r="M175" i="3"/>
  <c r="M168" i="3"/>
  <c r="M167" i="3"/>
  <c r="M160" i="3"/>
  <c r="M159" i="3"/>
  <c r="M152" i="3"/>
  <c r="M151" i="3"/>
  <c r="M143" i="3"/>
  <c r="M142" i="3"/>
  <c r="M134" i="3"/>
  <c r="M133" i="3"/>
  <c r="M125" i="3"/>
  <c r="M124" i="3"/>
  <c r="M117" i="3"/>
  <c r="M116" i="3"/>
  <c r="M108" i="3"/>
  <c r="M107" i="3"/>
  <c r="M99" i="3"/>
  <c r="M98" i="3"/>
  <c r="M91" i="3"/>
  <c r="M90" i="3"/>
  <c r="M83" i="3"/>
  <c r="M82" i="3"/>
  <c r="M75" i="3"/>
  <c r="M74" i="3"/>
  <c r="M67" i="3"/>
  <c r="M66" i="3"/>
  <c r="M59" i="3"/>
  <c r="M58" i="3"/>
  <c r="M51" i="3"/>
  <c r="M50" i="3"/>
  <c r="M43" i="3"/>
  <c r="M42" i="3"/>
  <c r="M35" i="3"/>
  <c r="M34" i="3"/>
  <c r="M27" i="3"/>
  <c r="M26" i="3"/>
  <c r="M19" i="3"/>
  <c r="M18" i="3"/>
  <c r="M11" i="3"/>
  <c r="M10" i="3"/>
  <c r="L317" i="3"/>
  <c r="L316" i="3"/>
  <c r="N316" i="3" s="1"/>
  <c r="L309" i="3"/>
  <c r="N309" i="3" s="1"/>
  <c r="L308" i="3"/>
  <c r="N308" i="3" s="1"/>
  <c r="L301" i="3"/>
  <c r="L300" i="3"/>
  <c r="N300" i="3" s="1"/>
  <c r="L292" i="3"/>
  <c r="N292" i="3" s="1"/>
  <c r="L291" i="3"/>
  <c r="N291" i="3" s="1"/>
  <c r="L283" i="3"/>
  <c r="N283" i="3" s="1"/>
  <c r="L282" i="3"/>
  <c r="N282" i="3" s="1"/>
  <c r="L275" i="3"/>
  <c r="N275" i="3" s="1"/>
  <c r="L274" i="3"/>
  <c r="N274" i="3" s="1"/>
  <c r="L267" i="3"/>
  <c r="N267" i="3" s="1"/>
  <c r="L266" i="3"/>
  <c r="N266" i="3" s="1"/>
  <c r="L258" i="3"/>
  <c r="N258" i="3" s="1"/>
  <c r="L257" i="3"/>
  <c r="N257" i="3" s="1"/>
  <c r="L250" i="3"/>
  <c r="N250" i="3" s="1"/>
  <c r="L249" i="3"/>
  <c r="N249" i="3" s="1"/>
  <c r="L241" i="3"/>
  <c r="N241" i="3" s="1"/>
  <c r="L240" i="3"/>
  <c r="N240" i="3" s="1"/>
  <c r="L233" i="3"/>
  <c r="N233" i="3" s="1"/>
  <c r="L232" i="3"/>
  <c r="N232" i="3" s="1"/>
  <c r="L225" i="3"/>
  <c r="N225" i="3" s="1"/>
  <c r="L224" i="3"/>
  <c r="N224" i="3" s="1"/>
  <c r="L217" i="3"/>
  <c r="L216" i="3"/>
  <c r="N216" i="3" s="1"/>
  <c r="L209" i="3"/>
  <c r="N209" i="3" s="1"/>
  <c r="L208" i="3"/>
  <c r="N208" i="3" s="1"/>
  <c r="L201" i="3"/>
  <c r="N201" i="3" s="1"/>
  <c r="L200" i="3"/>
  <c r="N200" i="3" s="1"/>
  <c r="L193" i="3"/>
  <c r="N193" i="3" s="1"/>
  <c r="L192" i="3"/>
  <c r="N192" i="3" s="1"/>
  <c r="L185" i="3"/>
  <c r="N185" i="3" s="1"/>
  <c r="L184" i="3"/>
  <c r="N184" i="3" s="1"/>
  <c r="L176" i="3"/>
  <c r="N176" i="3" s="1"/>
  <c r="L175" i="3"/>
  <c r="N175" i="3" s="1"/>
  <c r="L168" i="3"/>
  <c r="N168" i="3" s="1"/>
  <c r="L167" i="3"/>
  <c r="N167" i="3" s="1"/>
  <c r="L160" i="3"/>
  <c r="N160" i="3" s="1"/>
  <c r="L159" i="3"/>
  <c r="N159" i="3" s="1"/>
  <c r="L152" i="3"/>
  <c r="N152" i="3" s="1"/>
  <c r="L151" i="3"/>
  <c r="N151" i="3" s="1"/>
  <c r="L143" i="3"/>
  <c r="N143" i="3" s="1"/>
  <c r="L142" i="3"/>
  <c r="N142" i="3" s="1"/>
  <c r="L134" i="3"/>
  <c r="N134" i="3" s="1"/>
  <c r="L133" i="3"/>
  <c r="N133" i="3" s="1"/>
  <c r="L125" i="3"/>
  <c r="N125" i="3" s="1"/>
  <c r="L124" i="3"/>
  <c r="N124" i="3" s="1"/>
  <c r="L117" i="3"/>
  <c r="L116" i="3"/>
  <c r="N116" i="3" s="1"/>
  <c r="L108" i="3"/>
  <c r="N108" i="3" s="1"/>
  <c r="L107" i="3"/>
  <c r="N107" i="3" s="1"/>
  <c r="L99" i="3"/>
  <c r="N99" i="3" s="1"/>
  <c r="L98" i="3"/>
  <c r="N98" i="3" s="1"/>
  <c r="L91" i="3"/>
  <c r="N91" i="3" s="1"/>
  <c r="L90" i="3"/>
  <c r="N90" i="3" s="1"/>
  <c r="L83" i="3"/>
  <c r="N83" i="3" s="1"/>
  <c r="L82" i="3"/>
  <c r="N82" i="3" s="1"/>
  <c r="L75" i="3"/>
  <c r="N75" i="3" s="1"/>
  <c r="L74" i="3"/>
  <c r="N74" i="3" s="1"/>
  <c r="L67" i="3"/>
  <c r="N67" i="3" s="1"/>
  <c r="L66" i="3"/>
  <c r="N66" i="3" s="1"/>
  <c r="L59" i="3"/>
  <c r="N59" i="3" s="1"/>
  <c r="L58" i="3"/>
  <c r="N58" i="3" s="1"/>
  <c r="L51" i="3"/>
  <c r="N51" i="3" s="1"/>
  <c r="L50" i="3"/>
  <c r="N50" i="3" s="1"/>
  <c r="L43" i="3"/>
  <c r="N43" i="3" s="1"/>
  <c r="L42" i="3"/>
  <c r="N42" i="3" s="1"/>
  <c r="L35" i="3"/>
  <c r="N35" i="3" s="1"/>
  <c r="L34" i="3"/>
  <c r="N34" i="3" s="1"/>
  <c r="L27" i="3"/>
  <c r="N27" i="3" s="1"/>
  <c r="L26" i="3"/>
  <c r="N26" i="3" s="1"/>
  <c r="L19" i="3"/>
  <c r="L18" i="3"/>
  <c r="L11" i="3"/>
  <c r="L10" i="3"/>
  <c r="M298" i="3"/>
  <c r="M289" i="3"/>
  <c r="M280" i="3"/>
  <c r="M272" i="3"/>
  <c r="M264" i="3"/>
  <c r="M247" i="3"/>
  <c r="M238" i="3"/>
  <c r="M222" i="3"/>
  <c r="M190" i="3"/>
  <c r="M173" i="3"/>
  <c r="M131" i="3"/>
  <c r="M122" i="3"/>
  <c r="M114" i="3"/>
  <c r="M88" i="3"/>
  <c r="L298" i="3"/>
  <c r="L289" i="3"/>
  <c r="L280" i="3"/>
  <c r="L272" i="3"/>
  <c r="L264" i="3"/>
  <c r="L247" i="3"/>
  <c r="L238" i="3"/>
  <c r="L222" i="3"/>
  <c r="L190" i="3"/>
  <c r="L173" i="3"/>
  <c r="L131" i="3"/>
  <c r="L122" i="3"/>
  <c r="L114" i="3"/>
  <c r="L88" i="3"/>
  <c r="M80" i="3"/>
  <c r="M315" i="3"/>
  <c r="M307" i="3"/>
  <c r="M299" i="3"/>
  <c r="M290" i="3"/>
  <c r="M281" i="3"/>
  <c r="M273" i="3"/>
  <c r="M265" i="3"/>
  <c r="M256" i="3"/>
  <c r="M248" i="3"/>
  <c r="M239" i="3"/>
  <c r="M231" i="3"/>
  <c r="M223" i="3"/>
  <c r="M215" i="3"/>
  <c r="M207" i="3"/>
  <c r="M199" i="3"/>
  <c r="M191" i="3"/>
  <c r="M183" i="3"/>
  <c r="M182" i="3"/>
  <c r="M174" i="3"/>
  <c r="M166" i="3"/>
  <c r="M158" i="3"/>
  <c r="M150" i="3"/>
  <c r="M149" i="3"/>
  <c r="M141" i="3"/>
  <c r="M140" i="3"/>
  <c r="M132" i="3"/>
  <c r="M123" i="3"/>
  <c r="M115" i="3"/>
  <c r="M106" i="3"/>
  <c r="M105" i="3"/>
  <c r="M97" i="3"/>
  <c r="M89" i="3"/>
  <c r="M81" i="3"/>
  <c r="M73" i="3"/>
  <c r="M65" i="3"/>
  <c r="M57" i="3"/>
  <c r="M49" i="3"/>
  <c r="M41" i="3"/>
  <c r="M33" i="3"/>
  <c r="M25" i="3"/>
  <c r="M17" i="3"/>
  <c r="M9" i="3"/>
  <c r="M310" i="3"/>
  <c r="M302" i="3"/>
  <c r="M294" i="3"/>
  <c r="M293" i="3"/>
  <c r="M285" i="3"/>
  <c r="M284" i="3"/>
  <c r="M276" i="3"/>
  <c r="M268" i="3"/>
  <c r="M260" i="3"/>
  <c r="M259" i="3"/>
  <c r="M251" i="3"/>
  <c r="M243" i="3"/>
  <c r="M242" i="3"/>
  <c r="M234" i="3"/>
  <c r="M226" i="3"/>
  <c r="M218" i="3"/>
  <c r="M210" i="3"/>
  <c r="M202" i="3"/>
  <c r="M194" i="3"/>
  <c r="M186" i="3"/>
  <c r="M177" i="3"/>
  <c r="M169" i="3"/>
  <c r="M161" i="3"/>
  <c r="M153" i="3"/>
  <c r="M144" i="3"/>
  <c r="M135" i="3"/>
  <c r="M127" i="3"/>
  <c r="M126" i="3"/>
  <c r="M118" i="3"/>
  <c r="M110" i="3"/>
  <c r="M109" i="3"/>
  <c r="M100" i="3"/>
  <c r="M92" i="3"/>
  <c r="M84" i="3"/>
  <c r="M76" i="3"/>
  <c r="M68" i="3"/>
  <c r="M60" i="3"/>
  <c r="M52" i="3"/>
  <c r="M44" i="3"/>
  <c r="M36" i="3"/>
  <c r="M28" i="3"/>
  <c r="M20" i="3"/>
  <c r="M12" i="3"/>
  <c r="M4" i="3"/>
  <c r="L80" i="3"/>
  <c r="N80" i="3" s="1"/>
  <c r="Q80" i="3" s="1"/>
  <c r="L315" i="3"/>
  <c r="L307" i="3"/>
  <c r="L299" i="3"/>
  <c r="L290" i="3"/>
  <c r="N290" i="3" s="1"/>
  <c r="R290" i="3" s="1"/>
  <c r="L281" i="3"/>
  <c r="L273" i="3"/>
  <c r="L265" i="3"/>
  <c r="L256" i="3"/>
  <c r="N256" i="3" s="1"/>
  <c r="S256" i="3" s="1"/>
  <c r="L248" i="3"/>
  <c r="L239" i="3"/>
  <c r="L223" i="3"/>
  <c r="L215" i="3"/>
  <c r="L207" i="3"/>
  <c r="L199" i="3"/>
  <c r="L191" i="3"/>
  <c r="L174" i="3"/>
  <c r="N174" i="3" s="1"/>
  <c r="R174" i="3" s="1"/>
  <c r="L166" i="3"/>
  <c r="N166" i="3" s="1"/>
  <c r="R166" i="3" s="1"/>
  <c r="L158" i="3"/>
  <c r="N158" i="3" s="1"/>
  <c r="R158" i="3" s="1"/>
  <c r="L150" i="3"/>
  <c r="N150" i="3" s="1"/>
  <c r="R150" i="3" s="1"/>
  <c r="L149" i="3"/>
  <c r="N149" i="3" s="1"/>
  <c r="S149" i="3" s="1"/>
  <c r="L141" i="3"/>
  <c r="N141" i="3" s="1"/>
  <c r="R141" i="3" s="1"/>
  <c r="L140" i="3"/>
  <c r="N140" i="3" s="1"/>
  <c r="S140" i="3" s="1"/>
  <c r="L132" i="3"/>
  <c r="N132" i="3" s="1"/>
  <c r="S132" i="3" s="1"/>
  <c r="L123" i="3"/>
  <c r="N123" i="3" s="1"/>
  <c r="L115" i="3"/>
  <c r="N115" i="3" s="1"/>
  <c r="R115" i="3" s="1"/>
  <c r="L97" i="3"/>
  <c r="L89" i="3"/>
  <c r="L81" i="3"/>
  <c r="L73" i="3"/>
  <c r="L65" i="3"/>
  <c r="L57" i="3"/>
  <c r="L41" i="3"/>
  <c r="L33" i="3"/>
  <c r="L25" i="3"/>
  <c r="N25" i="3" s="1"/>
  <c r="L17" i="3"/>
  <c r="L9" i="3"/>
  <c r="L312" i="3"/>
  <c r="N312" i="3" s="1"/>
  <c r="T312" i="3" s="1"/>
  <c r="L304" i="3"/>
  <c r="N304" i="3" s="1"/>
  <c r="T304" i="3" s="1"/>
  <c r="L296" i="3"/>
  <c r="N296" i="3" s="1"/>
  <c r="S296" i="3" s="1"/>
  <c r="L287" i="3"/>
  <c r="N287" i="3" s="1"/>
  <c r="S287" i="3" s="1"/>
  <c r="L262" i="3"/>
  <c r="L253" i="3"/>
  <c r="N253" i="3" s="1"/>
  <c r="S253" i="3" s="1"/>
  <c r="L245" i="3"/>
  <c r="N245" i="3" s="1"/>
  <c r="S245" i="3" s="1"/>
  <c r="L212" i="3"/>
  <c r="N212" i="3" s="1"/>
  <c r="R212" i="3" s="1"/>
  <c r="L204" i="3"/>
  <c r="N204" i="3" s="1"/>
  <c r="R204" i="3" s="1"/>
  <c r="L94" i="3"/>
  <c r="N94" i="3" s="1"/>
  <c r="R94" i="3" s="1"/>
  <c r="L62" i="3"/>
  <c r="N62" i="3" s="1"/>
  <c r="R62" i="3" s="1"/>
  <c r="L54" i="3"/>
  <c r="N54" i="3" s="1"/>
  <c r="R54" i="3" s="1"/>
  <c r="L38" i="3"/>
  <c r="N38" i="3" s="1"/>
  <c r="R38" i="3" s="1"/>
  <c r="L30" i="3"/>
  <c r="N30" i="3" s="1"/>
  <c r="Q30" i="3" s="1"/>
  <c r="L22" i="3"/>
  <c r="N22" i="3" s="1"/>
  <c r="R22" i="3" s="1"/>
  <c r="L14" i="3"/>
  <c r="L6" i="3"/>
  <c r="L171" i="3"/>
  <c r="N171" i="3" s="1"/>
  <c r="R171" i="3" s="1"/>
  <c r="L155" i="3"/>
  <c r="N155" i="3" s="1"/>
  <c r="R155" i="3" s="1"/>
  <c r="L112" i="3"/>
  <c r="N112" i="3" s="1"/>
  <c r="S112" i="3" s="1"/>
  <c r="L303" i="3"/>
  <c r="N303" i="3" s="1"/>
  <c r="S303" i="3" s="1"/>
  <c r="L170" i="3"/>
  <c r="N170" i="3" s="1"/>
  <c r="R170" i="3" s="1"/>
  <c r="L119" i="3"/>
  <c r="N119" i="3" s="1"/>
  <c r="R119" i="3" s="1"/>
  <c r="L93" i="3"/>
  <c r="N93" i="3" s="1"/>
  <c r="R93" i="3" s="1"/>
  <c r="L85" i="3"/>
  <c r="N85" i="3" s="1"/>
  <c r="Q85" i="3" s="1"/>
  <c r="L37" i="3"/>
  <c r="N37" i="3" s="1"/>
  <c r="Q37" i="3" s="1"/>
  <c r="E227" i="3"/>
  <c r="E228" i="3"/>
  <c r="E229" i="3"/>
  <c r="E230" i="3"/>
  <c r="E231" i="3"/>
  <c r="L231" i="3" s="1"/>
  <c r="E232" i="3"/>
  <c r="K232" i="3" s="1"/>
  <c r="E233" i="3"/>
  <c r="K233" i="3" s="1"/>
  <c r="N244" i="1" l="1"/>
  <c r="O255" i="1"/>
  <c r="O244" i="1"/>
  <c r="N42" i="2"/>
  <c r="O42" i="2" s="1"/>
  <c r="N58" i="2"/>
  <c r="O58" i="2" s="1"/>
  <c r="N76" i="2"/>
  <c r="O76" i="2" s="1"/>
  <c r="Q14" i="2"/>
  <c r="L46" i="2"/>
  <c r="N46" i="2" s="1"/>
  <c r="Q46" i="2" s="1"/>
  <c r="Q6" i="2"/>
  <c r="L22" i="2"/>
  <c r="N22" i="2" s="1"/>
  <c r="Q22" i="2" s="1"/>
  <c r="Q38" i="2"/>
  <c r="N92" i="2"/>
  <c r="R92" i="2" s="1"/>
  <c r="N95" i="2"/>
  <c r="S95" i="2" s="1"/>
  <c r="N11" i="2"/>
  <c r="O11" i="2" s="1"/>
  <c r="N27" i="2"/>
  <c r="O27" i="2" s="1"/>
  <c r="N43" i="2"/>
  <c r="O43" i="2" s="1"/>
  <c r="N94" i="2"/>
  <c r="O94" i="2" s="1"/>
  <c r="N112" i="2"/>
  <c r="O112" i="2" s="1"/>
  <c r="N68" i="2"/>
  <c r="S68" i="2" s="1"/>
  <c r="N86" i="2"/>
  <c r="S86" i="2" s="1"/>
  <c r="N12" i="2"/>
  <c r="Q12" i="2" s="1"/>
  <c r="N44" i="2"/>
  <c r="R44" i="2" s="1"/>
  <c r="N69" i="2"/>
  <c r="R69" i="2" s="1"/>
  <c r="N105" i="2"/>
  <c r="R105" i="2" s="1"/>
  <c r="N17" i="2"/>
  <c r="Q17" i="2" s="1"/>
  <c r="N49" i="2"/>
  <c r="Q49" i="2" s="1"/>
  <c r="N83" i="2"/>
  <c r="R83" i="2" s="1"/>
  <c r="N18" i="2"/>
  <c r="O18" i="2" s="1"/>
  <c r="N34" i="2"/>
  <c r="O34" i="2" s="1"/>
  <c r="N50" i="2"/>
  <c r="O50" i="2" s="1"/>
  <c r="N66" i="2"/>
  <c r="P66" i="2" s="1"/>
  <c r="N84" i="2"/>
  <c r="O84" i="2" s="1"/>
  <c r="N102" i="2"/>
  <c r="O102" i="2" s="1"/>
  <c r="N35" i="2"/>
  <c r="O35" i="2" s="1"/>
  <c r="N51" i="2"/>
  <c r="O51" i="2" s="1"/>
  <c r="N85" i="2"/>
  <c r="O85" i="2" s="1"/>
  <c r="N103" i="2"/>
  <c r="O103" i="2" s="1"/>
  <c r="N36" i="2"/>
  <c r="R36" i="2" s="1"/>
  <c r="N104" i="2"/>
  <c r="S104" i="2" s="1"/>
  <c r="N77" i="2"/>
  <c r="S77" i="2" s="1"/>
  <c r="N26" i="2"/>
  <c r="O26" i="2" s="1"/>
  <c r="N75" i="2"/>
  <c r="O75" i="2" s="1"/>
  <c r="N93" i="2"/>
  <c r="O93" i="2" s="1"/>
  <c r="N111" i="2"/>
  <c r="O111" i="2" s="1"/>
  <c r="N20" i="2"/>
  <c r="R20" i="2" s="1"/>
  <c r="N59" i="2"/>
  <c r="O59" i="2" s="1"/>
  <c r="N78" i="2"/>
  <c r="R78" i="2" s="1"/>
  <c r="N96" i="2"/>
  <c r="R96" i="2" s="1"/>
  <c r="N87" i="2"/>
  <c r="R87" i="2" s="1"/>
  <c r="N33" i="2"/>
  <c r="Q33" i="2" s="1"/>
  <c r="N65" i="2"/>
  <c r="S65" i="2" s="1"/>
  <c r="N101" i="2"/>
  <c r="R101" i="2" s="1"/>
  <c r="N25" i="2"/>
  <c r="Q25" i="2" s="1"/>
  <c r="N57" i="2"/>
  <c r="Q57" i="2" s="1"/>
  <c r="N9" i="2"/>
  <c r="Q9" i="2" s="1"/>
  <c r="N41" i="2"/>
  <c r="Q41" i="2" s="1"/>
  <c r="N74" i="2"/>
  <c r="R74" i="2" s="1"/>
  <c r="N110" i="2"/>
  <c r="R110" i="2" s="1"/>
  <c r="N19" i="2"/>
  <c r="O19" i="2" s="1"/>
  <c r="N67" i="2"/>
  <c r="P67" i="2" s="1"/>
  <c r="N10" i="2"/>
  <c r="O10" i="2" s="1"/>
  <c r="N57" i="3"/>
  <c r="R57" i="3" s="1"/>
  <c r="N89" i="3"/>
  <c r="N191" i="3"/>
  <c r="R191" i="3" s="1"/>
  <c r="N223" i="3"/>
  <c r="R223" i="3" s="1"/>
  <c r="N114" i="3"/>
  <c r="R114" i="3" s="1"/>
  <c r="N190" i="3"/>
  <c r="S190" i="3" s="1"/>
  <c r="N264" i="3"/>
  <c r="R264" i="3" s="1"/>
  <c r="N298" i="3"/>
  <c r="R298" i="3" s="1"/>
  <c r="N33" i="3"/>
  <c r="N231" i="3"/>
  <c r="R231" i="3" s="1"/>
  <c r="N265" i="3"/>
  <c r="R265" i="3" s="1"/>
  <c r="N299" i="3"/>
  <c r="R299" i="3" s="1"/>
  <c r="N65" i="3"/>
  <c r="R65" i="3" s="1"/>
  <c r="N97" i="3"/>
  <c r="R97" i="3" s="1"/>
  <c r="N199" i="3"/>
  <c r="R199" i="3" s="1"/>
  <c r="N272" i="3"/>
  <c r="R272" i="3" s="1"/>
  <c r="N81" i="3"/>
  <c r="N215" i="3"/>
  <c r="R215" i="3" s="1"/>
  <c r="N88" i="3"/>
  <c r="R88" i="3" s="1"/>
  <c r="N173" i="3"/>
  <c r="R173" i="3" s="1"/>
  <c r="N247" i="3"/>
  <c r="R247" i="3" s="1"/>
  <c r="N289" i="3"/>
  <c r="R289" i="3" s="1"/>
  <c r="N248" i="3"/>
  <c r="R248" i="3" s="1"/>
  <c r="N281" i="3"/>
  <c r="R281" i="3" s="1"/>
  <c r="N315" i="3"/>
  <c r="S315" i="3" s="1"/>
  <c r="N238" i="3"/>
  <c r="Q238" i="3" s="1"/>
  <c r="N41" i="3"/>
  <c r="R41" i="3" s="1"/>
  <c r="N122" i="3"/>
  <c r="Q122" i="3" s="1"/>
  <c r="N222" i="3"/>
  <c r="R222" i="3" s="1"/>
  <c r="N239" i="3"/>
  <c r="N273" i="3"/>
  <c r="R273" i="3" s="1"/>
  <c r="N307" i="3"/>
  <c r="R307" i="3" s="1"/>
  <c r="N73" i="3"/>
  <c r="N207" i="3"/>
  <c r="R207" i="3" s="1"/>
  <c r="N131" i="3"/>
  <c r="R131" i="3" s="1"/>
  <c r="N280" i="3"/>
  <c r="R280" i="3" s="1"/>
  <c r="N317" i="3"/>
  <c r="P317" i="3" s="1"/>
  <c r="N301" i="3"/>
  <c r="P301" i="3" s="1"/>
  <c r="N217" i="3"/>
  <c r="P217" i="3" s="1"/>
  <c r="N117" i="3"/>
  <c r="P117" i="3" s="1"/>
  <c r="P250" i="3"/>
  <c r="P233" i="3"/>
  <c r="O67" i="3"/>
  <c r="O35" i="3"/>
  <c r="O98" i="3"/>
  <c r="O134" i="3"/>
  <c r="O152" i="3"/>
  <c r="O168" i="3"/>
  <c r="O201" i="3"/>
  <c r="O283" i="3"/>
  <c r="O99" i="3"/>
  <c r="O267" i="3"/>
  <c r="O83" i="3"/>
  <c r="Q81" i="3"/>
  <c r="Q89" i="3"/>
  <c r="O90" i="3"/>
  <c r="O124" i="3"/>
  <c r="O142" i="3"/>
  <c r="O159" i="3"/>
  <c r="O175" i="3"/>
  <c r="P192" i="3"/>
  <c r="P208" i="3"/>
  <c r="O224" i="3"/>
  <c r="O240" i="3"/>
  <c r="P257" i="3"/>
  <c r="O274" i="3"/>
  <c r="P291" i="3"/>
  <c r="O308" i="3"/>
  <c r="P59" i="3"/>
  <c r="O27" i="3"/>
  <c r="O43" i="3"/>
  <c r="O75" i="3"/>
  <c r="O91" i="3"/>
  <c r="O125" i="3"/>
  <c r="O143" i="3"/>
  <c r="O160" i="3"/>
  <c r="O176" i="3"/>
  <c r="P193" i="3"/>
  <c r="P209" i="3"/>
  <c r="O225" i="3"/>
  <c r="O241" i="3"/>
  <c r="P258" i="3"/>
  <c r="O275" i="3"/>
  <c r="P292" i="3"/>
  <c r="O309" i="3"/>
  <c r="P116" i="3"/>
  <c r="O133" i="3"/>
  <c r="O151" i="3"/>
  <c r="O167" i="3"/>
  <c r="O200" i="3"/>
  <c r="P216" i="3"/>
  <c r="P232" i="3"/>
  <c r="P249" i="3"/>
  <c r="O266" i="3"/>
  <c r="O282" i="3"/>
  <c r="P300" i="3"/>
  <c r="P316" i="3"/>
  <c r="O26" i="3"/>
  <c r="P58" i="3"/>
  <c r="O34" i="3"/>
  <c r="O66" i="3"/>
  <c r="O82" i="3"/>
  <c r="O42" i="3"/>
  <c r="O74" i="3"/>
  <c r="Q123" i="3"/>
  <c r="Q73" i="3"/>
  <c r="Q239" i="3"/>
  <c r="Q25" i="3"/>
  <c r="Q33" i="3"/>
  <c r="E178" i="3"/>
  <c r="E179" i="3"/>
  <c r="E180" i="3"/>
  <c r="E181" i="3"/>
  <c r="E182" i="3"/>
  <c r="L182" i="3" s="1"/>
  <c r="N182" i="3" s="1"/>
  <c r="S182" i="3" s="1"/>
  <c r="E183" i="3"/>
  <c r="L183" i="3" s="1"/>
  <c r="N183" i="3" s="1"/>
  <c r="R183" i="3" s="1"/>
  <c r="E184" i="3"/>
  <c r="K184" i="3" s="1"/>
  <c r="E185" i="3"/>
  <c r="K185" i="3" s="1"/>
  <c r="O185" i="3" s="1"/>
  <c r="E101" i="3"/>
  <c r="E102" i="3"/>
  <c r="E103" i="3"/>
  <c r="E104" i="3"/>
  <c r="E105" i="3"/>
  <c r="L105" i="3" s="1"/>
  <c r="N105" i="3" s="1"/>
  <c r="S105" i="3" s="1"/>
  <c r="E106" i="3"/>
  <c r="L106" i="3" s="1"/>
  <c r="N106" i="3" s="1"/>
  <c r="R106" i="3" s="1"/>
  <c r="E107" i="3"/>
  <c r="K107" i="3" s="1"/>
  <c r="E108" i="3"/>
  <c r="K108" i="3" s="1"/>
  <c r="E45" i="3"/>
  <c r="E46" i="3"/>
  <c r="E47" i="3"/>
  <c r="E48" i="3"/>
  <c r="E49" i="3"/>
  <c r="L49" i="3" s="1"/>
  <c r="N49" i="3" s="1"/>
  <c r="R49" i="3" s="1"/>
  <c r="E50" i="3"/>
  <c r="K50" i="3" s="1"/>
  <c r="E51" i="3"/>
  <c r="K51" i="3" s="1"/>
  <c r="O51" i="3" s="1"/>
  <c r="L243" i="3"/>
  <c r="N243" i="3" s="1"/>
  <c r="R243" i="3" s="1"/>
  <c r="L294" i="3"/>
  <c r="N294" i="3" s="1"/>
  <c r="R294" i="3" s="1"/>
  <c r="L260" i="3"/>
  <c r="N260" i="3" s="1"/>
  <c r="R260" i="3" s="1"/>
  <c r="L127" i="3"/>
  <c r="N127" i="3" s="1"/>
  <c r="R127" i="3" s="1"/>
  <c r="L110" i="3"/>
  <c r="N110" i="3" s="1"/>
  <c r="R110" i="3" s="1"/>
  <c r="L310" i="3"/>
  <c r="N310" i="3" s="1"/>
  <c r="T310" i="3" s="1"/>
  <c r="L302" i="3"/>
  <c r="N302" i="3" s="1"/>
  <c r="T302" i="3" s="1"/>
  <c r="L293" i="3"/>
  <c r="N293" i="3" s="1"/>
  <c r="S293" i="3" s="1"/>
  <c r="L285" i="3"/>
  <c r="N285" i="3" s="1"/>
  <c r="R285" i="3" s="1"/>
  <c r="L284" i="3"/>
  <c r="N284" i="3" s="1"/>
  <c r="S284" i="3" s="1"/>
  <c r="L276" i="3"/>
  <c r="N276" i="3" s="1"/>
  <c r="R276" i="3" s="1"/>
  <c r="L268" i="3"/>
  <c r="N268" i="3" s="1"/>
  <c r="R268" i="3" s="1"/>
  <c r="L259" i="3"/>
  <c r="N259" i="3" s="1"/>
  <c r="R259" i="3" s="1"/>
  <c r="L251" i="3"/>
  <c r="N251" i="3" s="1"/>
  <c r="S251" i="3" s="1"/>
  <c r="L242" i="3"/>
  <c r="N242" i="3" s="1"/>
  <c r="S242" i="3" s="1"/>
  <c r="L234" i="3"/>
  <c r="N234" i="3" s="1"/>
  <c r="R234" i="3" s="1"/>
  <c r="L218" i="3"/>
  <c r="N218" i="3" s="1"/>
  <c r="R218" i="3" s="1"/>
  <c r="L210" i="3"/>
  <c r="N210" i="3" s="1"/>
  <c r="R210" i="3" s="1"/>
  <c r="L202" i="3"/>
  <c r="N202" i="3" s="1"/>
  <c r="R202" i="3" s="1"/>
  <c r="L194" i="3"/>
  <c r="N194" i="3" s="1"/>
  <c r="R194" i="3" s="1"/>
  <c r="L186" i="3"/>
  <c r="N186" i="3" s="1"/>
  <c r="S186" i="3" s="1"/>
  <c r="L169" i="3"/>
  <c r="N169" i="3" s="1"/>
  <c r="R169" i="3" s="1"/>
  <c r="L161" i="3"/>
  <c r="N161" i="3" s="1"/>
  <c r="R161" i="3" s="1"/>
  <c r="L153" i="3"/>
  <c r="N153" i="3" s="1"/>
  <c r="R153" i="3" s="1"/>
  <c r="L144" i="3"/>
  <c r="N144" i="3" s="1"/>
  <c r="R144" i="3" s="1"/>
  <c r="L135" i="3"/>
  <c r="N135" i="3" s="1"/>
  <c r="R135" i="3" s="1"/>
  <c r="L126" i="3"/>
  <c r="N126" i="3" s="1"/>
  <c r="S126" i="3" s="1"/>
  <c r="L118" i="3"/>
  <c r="N118" i="3" s="1"/>
  <c r="R118" i="3" s="1"/>
  <c r="L109" i="3"/>
  <c r="N109" i="3" s="1"/>
  <c r="S109" i="3" s="1"/>
  <c r="L92" i="3"/>
  <c r="N92" i="3" s="1"/>
  <c r="R92" i="3" s="1"/>
  <c r="L84" i="3"/>
  <c r="N84" i="3" s="1"/>
  <c r="R84" i="3" s="1"/>
  <c r="L76" i="3"/>
  <c r="N76" i="3" s="1"/>
  <c r="R76" i="3" s="1"/>
  <c r="L68" i="3"/>
  <c r="N68" i="3" s="1"/>
  <c r="R68" i="3" s="1"/>
  <c r="L60" i="3"/>
  <c r="N60" i="3" s="1"/>
  <c r="R60" i="3" s="1"/>
  <c r="L52" i="3"/>
  <c r="N52" i="3" s="1"/>
  <c r="R52" i="3" s="1"/>
  <c r="L36" i="3"/>
  <c r="N36" i="3" s="1"/>
  <c r="R36" i="3" s="1"/>
  <c r="L28" i="3"/>
  <c r="N28" i="3" s="1"/>
  <c r="Q28" i="3" s="1"/>
  <c r="L20" i="3"/>
  <c r="N20" i="3" s="1"/>
  <c r="Q20" i="3" s="1"/>
  <c r="L12" i="3"/>
  <c r="O108" i="3" l="1"/>
  <c r="O107" i="3"/>
  <c r="O50" i="3"/>
  <c r="O184" i="3"/>
  <c r="N12" i="3"/>
  <c r="R12" i="3" s="1"/>
  <c r="N16" i="3"/>
  <c r="N15" i="3"/>
  <c r="N13" i="3"/>
  <c r="N14" i="3"/>
  <c r="R14" i="3" s="1"/>
  <c r="N19" i="3" l="1"/>
  <c r="O19" i="3" s="1"/>
  <c r="N17" i="3"/>
  <c r="Q17" i="3" s="1"/>
  <c r="N18" i="3"/>
  <c r="O18" i="3" s="1"/>
  <c r="N11" i="3"/>
  <c r="O11" i="3" s="1"/>
  <c r="N10" i="3"/>
  <c r="O10" i="3" s="1"/>
  <c r="N7" i="3"/>
  <c r="M8" i="3"/>
  <c r="L8" i="3"/>
  <c r="N6" i="3"/>
  <c r="R6" i="3" s="1"/>
  <c r="N5" i="3"/>
  <c r="L4" i="3"/>
  <c r="E226" i="3"/>
  <c r="L226" i="3" s="1"/>
  <c r="N226" i="3" s="1"/>
  <c r="S226" i="3" s="1"/>
  <c r="E177" i="3"/>
  <c r="L177" i="3" s="1"/>
  <c r="N177" i="3" s="1"/>
  <c r="R177" i="3" s="1"/>
  <c r="N4" i="3" l="1"/>
  <c r="R4" i="3" s="1"/>
  <c r="N8" i="3"/>
  <c r="N9" i="3"/>
  <c r="Q9" i="3" s="1"/>
  <c r="E100" i="3"/>
  <c r="L100" i="3" s="1"/>
  <c r="N100" i="3" s="1"/>
  <c r="R100" i="3" s="1"/>
  <c r="E44" i="3"/>
  <c r="L44" i="3" s="1"/>
  <c r="N44" i="3" s="1"/>
  <c r="R44" i="3" s="1"/>
  <c r="E60" i="2"/>
  <c r="L60" i="2" s="1"/>
  <c r="N60" i="2" s="1"/>
  <c r="S60" i="2" s="1"/>
  <c r="E52" i="2"/>
  <c r="L52" i="2" s="1"/>
  <c r="N52" i="2" s="1"/>
  <c r="R52" i="2" s="1"/>
  <c r="E28" i="2"/>
  <c r="L28" i="2" s="1"/>
  <c r="N28" i="2" s="1"/>
  <c r="R28" i="2" s="1"/>
  <c r="E4" i="2" l="1"/>
  <c r="L4" i="2" s="1"/>
  <c r="N4" i="2" s="1"/>
  <c r="Q4" i="2" s="1"/>
</calcChain>
</file>

<file path=xl/sharedStrings.xml><?xml version="1.0" encoding="utf-8"?>
<sst xmlns="http://schemas.openxmlformats.org/spreadsheetml/2006/main" count="1561" uniqueCount="136">
  <si>
    <t xml:space="preserve">SR NO </t>
  </si>
  <si>
    <t>SLAB ID</t>
  </si>
  <si>
    <t>LENGTH</t>
  </si>
  <si>
    <t xml:space="preserve">BREADTH </t>
  </si>
  <si>
    <t>S12</t>
  </si>
  <si>
    <t xml:space="preserve">DEPTH </t>
  </si>
  <si>
    <t xml:space="preserve">TYPE OF STEEL </t>
  </si>
  <si>
    <t>BOTTOM SHORT</t>
  </si>
  <si>
    <t>BOTTOM LONG</t>
  </si>
  <si>
    <t>TOP SHORT</t>
  </si>
  <si>
    <t xml:space="preserve">TOP LONG </t>
  </si>
  <si>
    <t>DIA</t>
  </si>
  <si>
    <t>SPACING</t>
  </si>
  <si>
    <t xml:space="preserve">LENGTH </t>
  </si>
  <si>
    <t>ADD</t>
  </si>
  <si>
    <t xml:space="preserve">TOTAL </t>
  </si>
  <si>
    <t>NOS</t>
  </si>
  <si>
    <t>ASSUMED EVERY SLAB IS A SINGLE SLAB NOT A CONTINIOUS FOR ESTIMATION PURPOSE AND NO  COVER IS DEDUCTED</t>
  </si>
  <si>
    <t>S101</t>
  </si>
  <si>
    <t xml:space="preserve">BOTTOM LONG </t>
  </si>
  <si>
    <t>S2</t>
  </si>
  <si>
    <t>S5</t>
  </si>
  <si>
    <t>S4</t>
  </si>
  <si>
    <t xml:space="preserve">ID </t>
  </si>
  <si>
    <t>B1</t>
  </si>
  <si>
    <t>B</t>
  </si>
  <si>
    <t>D</t>
  </si>
  <si>
    <t>A</t>
  </si>
  <si>
    <t>LEGENDS</t>
  </si>
  <si>
    <t>C</t>
  </si>
  <si>
    <t>E</t>
  </si>
  <si>
    <t>Z</t>
  </si>
  <si>
    <t>F</t>
  </si>
  <si>
    <t xml:space="preserve">FULL PIECE BAR AT BOTTOM </t>
  </si>
  <si>
    <t>CURTAIL BAR AT BOTTOM</t>
  </si>
  <si>
    <t xml:space="preserve">END OF TOP SUPPORT BAR </t>
  </si>
  <si>
    <t xml:space="preserve">FULL PIECE BAR AT TOP </t>
  </si>
  <si>
    <t>TOP MIDSPAN AT TOP</t>
  </si>
  <si>
    <t xml:space="preserve">CONTINIOUS SUPPORT AT TOP </t>
  </si>
  <si>
    <t xml:space="preserve">DIA </t>
  </si>
  <si>
    <t xml:space="preserve">SPACING </t>
  </si>
  <si>
    <t>B2</t>
  </si>
  <si>
    <t>STIRRUP</t>
  </si>
  <si>
    <t>B3</t>
  </si>
  <si>
    <t>B4</t>
  </si>
  <si>
    <t>B8</t>
  </si>
  <si>
    <t>B9</t>
  </si>
  <si>
    <t>B10</t>
  </si>
  <si>
    <t>B15</t>
  </si>
  <si>
    <t>B16</t>
  </si>
  <si>
    <t>B17</t>
  </si>
  <si>
    <t>B18</t>
  </si>
  <si>
    <t>B19</t>
  </si>
  <si>
    <t>B20</t>
  </si>
  <si>
    <t>B92</t>
  </si>
  <si>
    <t>B93</t>
  </si>
  <si>
    <t>B94</t>
  </si>
  <si>
    <t>B95</t>
  </si>
  <si>
    <t>B96</t>
  </si>
  <si>
    <t>B97</t>
  </si>
  <si>
    <t>B99</t>
  </si>
  <si>
    <t>B100</t>
  </si>
  <si>
    <t>B101</t>
  </si>
  <si>
    <t>B102</t>
  </si>
  <si>
    <t>B104</t>
  </si>
  <si>
    <t>MB103</t>
  </si>
  <si>
    <t>B105</t>
  </si>
  <si>
    <t>B108</t>
  </si>
  <si>
    <t>B109</t>
  </si>
  <si>
    <t>B110</t>
  </si>
  <si>
    <t>B111</t>
  </si>
  <si>
    <t>B113</t>
  </si>
  <si>
    <t>B114</t>
  </si>
  <si>
    <t>B115</t>
  </si>
  <si>
    <t>B116</t>
  </si>
  <si>
    <t>B117</t>
  </si>
  <si>
    <t>B118</t>
  </si>
  <si>
    <t>B119</t>
  </si>
  <si>
    <t>B122</t>
  </si>
  <si>
    <t>B123</t>
  </si>
  <si>
    <t>B124</t>
  </si>
  <si>
    <t>B126</t>
  </si>
  <si>
    <t>B127</t>
  </si>
  <si>
    <t>B132</t>
  </si>
  <si>
    <t>B133</t>
  </si>
  <si>
    <t>B134</t>
  </si>
  <si>
    <t>B135</t>
  </si>
  <si>
    <t>B136</t>
  </si>
  <si>
    <t>B139</t>
  </si>
  <si>
    <t>B140</t>
  </si>
  <si>
    <t>B141</t>
  </si>
  <si>
    <t>B142</t>
  </si>
  <si>
    <t xml:space="preserve">Length </t>
  </si>
  <si>
    <t xml:space="preserve">Add </t>
  </si>
  <si>
    <t>Total</t>
  </si>
  <si>
    <t>TOTAL</t>
  </si>
  <si>
    <t>B54</t>
  </si>
  <si>
    <t>B55</t>
  </si>
  <si>
    <t>B56</t>
  </si>
  <si>
    <t>B49</t>
  </si>
  <si>
    <t>B50</t>
  </si>
  <si>
    <t>B51</t>
  </si>
  <si>
    <t>B52</t>
  </si>
  <si>
    <t>B53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</si>
  <si>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</si>
  <si>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</si>
  <si>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</si>
  <si>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</si>
  <si>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</si>
  <si>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</si>
  <si>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</si>
  <si>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</si>
  <si>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</si>
  <si>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B26</t>
  </si>
  <si>
    <t>B27</t>
  </si>
  <si>
    <t>B28</t>
  </si>
  <si>
    <t>B29</t>
  </si>
  <si>
    <t>B30</t>
  </si>
  <si>
    <t>B31</t>
  </si>
  <si>
    <t>B32</t>
  </si>
  <si>
    <t xml:space="preserve">  </t>
  </si>
  <si>
    <t>S6</t>
  </si>
  <si>
    <t>S1</t>
  </si>
  <si>
    <t>S3</t>
  </si>
  <si>
    <t>S7</t>
  </si>
  <si>
    <t xml:space="preserve">STAIR CASE SLAB </t>
  </si>
  <si>
    <t xml:space="preserve">BREDATH </t>
  </si>
  <si>
    <t xml:space="preserve">PARTICULAR </t>
  </si>
  <si>
    <t>STEEL</t>
  </si>
  <si>
    <t>ST1,ST3</t>
  </si>
  <si>
    <t xml:space="preserve">Dist </t>
  </si>
  <si>
    <t xml:space="preserve">Main,Lower </t>
  </si>
  <si>
    <t xml:space="preserve">Main, Upper </t>
  </si>
  <si>
    <t xml:space="preserve">SLAB </t>
  </si>
  <si>
    <t>BEAM H</t>
  </si>
  <si>
    <t xml:space="preserve">BEAM 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</si>
</sst>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/>
    <xf numFmtId="0" fontId="0" fillId="2" borderId="4" xfId="0" applyFill="1" applyBorder="1" applyAlignment="1">
      <alignment horizontal="center"/>
    </xf>
    <xf numFmtId="0" fontId="0" fillId="0" borderId="5" xfId="0" applyBorder="1"/>
    <xf numFmtId="2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2" fontId="0" fillId="0" borderId="3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164" fontId="0" fillId="0" borderId="0" xfId="0" applyNumberFormat="1" applyBorder="1"/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/>
    <xf numFmtId="2" fontId="0" fillId="0" borderId="3" xfId="0" applyNumberFormat="1" applyBorder="1"/>
    <xf numFmtId="164" fontId="0" fillId="0" borderId="3" xfId="0" applyNumberFormat="1" applyFill="1" applyBorder="1" applyAlignment="1">
      <alignment horizontal="center"/>
    </xf>
    <xf numFmtId="164" fontId="0" fillId="0" borderId="3" xfId="0" applyNumberFormat="1" applyBorder="1"/>
    <xf numFmtId="2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1" fontId="0" fillId="0" borderId="9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6" fontId="0" fillId="0" borderId="1" xfId="0" applyNumberFormat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1" fontId="0" fillId="0" borderId="1" xfId="0" applyNumberFormat="1" applyFill="1" applyBorder="1" applyAlignmen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6"/>
  <sheetViews>
    <sheetView topLeftCell="A242" workbookViewId="0">
      <selection activeCell="N244" sqref="N244"/>
    </sheetView>
  </sheetViews>
  <sheetFormatPr defaultRowHeight="15" x14ac:dyDescent="0.25"/>
  <cols>
    <col min="2" max="2" width="9.140625" style="17"/>
    <col min="3" max="3" width="12.28515625" style="17" bestFit="1" customWidth="1"/>
    <col min="4" max="6" width="9.140625" style="17"/>
    <col min="7" max="7" width="15.140625" bestFit="1" customWidth="1"/>
    <col min="8" max="8" width="11.85546875" style="17" bestFit="1" customWidth="1"/>
    <col min="9" max="9" width="9.140625" style="17"/>
    <col min="10" max="15" width="9.140625" customWidth="1"/>
    <col min="16" max="16" width="37" customWidth="1"/>
  </cols>
  <sheetData>
    <row r="1" spans="2:16" x14ac:dyDescent="0.25">
      <c r="J1" s="69"/>
      <c r="K1" s="69"/>
      <c r="L1" s="69"/>
    </row>
    <row r="2" spans="2:16" x14ac:dyDescent="0.25">
      <c r="B2" s="3"/>
      <c r="C2" s="3"/>
      <c r="D2" s="3"/>
      <c r="E2" s="3"/>
      <c r="F2" s="3"/>
      <c r="G2" s="1"/>
      <c r="H2" s="3"/>
      <c r="I2" s="3"/>
      <c r="J2" s="6"/>
      <c r="K2" s="6"/>
      <c r="L2" s="6"/>
      <c r="M2" s="1"/>
      <c r="N2" s="10">
        <v>8</v>
      </c>
      <c r="O2" s="10">
        <v>12</v>
      </c>
    </row>
    <row r="3" spans="2:16" x14ac:dyDescent="0.25">
      <c r="B3" s="16" t="s">
        <v>0</v>
      </c>
      <c r="C3" s="16" t="s">
        <v>1</v>
      </c>
      <c r="D3" s="16" t="s">
        <v>2</v>
      </c>
      <c r="E3" s="16" t="s">
        <v>3</v>
      </c>
      <c r="F3" s="16" t="s">
        <v>5</v>
      </c>
      <c r="G3" s="11" t="s">
        <v>6</v>
      </c>
      <c r="H3" s="16" t="s">
        <v>11</v>
      </c>
      <c r="I3" s="16" t="s">
        <v>12</v>
      </c>
      <c r="J3" s="70" t="s">
        <v>16</v>
      </c>
      <c r="K3" s="70" t="s">
        <v>13</v>
      </c>
      <c r="L3" s="70" t="s">
        <v>14</v>
      </c>
      <c r="M3" s="11" t="s">
        <v>15</v>
      </c>
      <c r="N3" s="12">
        <f>(N2*N2)/162</f>
        <v>0.39506172839506171</v>
      </c>
      <c r="O3" s="12">
        <f>(O2*O2)/162</f>
        <v>0.88888888888888884</v>
      </c>
    </row>
    <row r="4" spans="2:16" ht="45" x14ac:dyDescent="0.25">
      <c r="B4" s="3">
        <v>1</v>
      </c>
      <c r="C4" s="3" t="s">
        <v>4</v>
      </c>
      <c r="D4" s="4">
        <v>2.83</v>
      </c>
      <c r="E4" s="4">
        <v>2.032</v>
      </c>
      <c r="F4" s="4">
        <v>0.2</v>
      </c>
      <c r="G4" s="5" t="s">
        <v>7</v>
      </c>
      <c r="H4" s="3">
        <v>12</v>
      </c>
      <c r="I4" s="3">
        <v>0.15</v>
      </c>
      <c r="J4" s="6">
        <f>D4/I4+1</f>
        <v>19.866666666666667</v>
      </c>
      <c r="K4" s="6">
        <f>E4</f>
        <v>2.032</v>
      </c>
      <c r="L4" s="6">
        <f>0.045*(F4)+0.23+0.25+F4*2</f>
        <v>0.88900000000000001</v>
      </c>
      <c r="M4" s="4">
        <f>K4+L4</f>
        <v>2.9210000000000003</v>
      </c>
      <c r="N4" s="6" t="s">
        <v>120</v>
      </c>
      <c r="O4" s="6">
        <f>IF(H4=$O$2,$O$3*M4*J4,0)</f>
        <v>51.582696296296298</v>
      </c>
      <c r="P4" s="2" t="s">
        <v>17</v>
      </c>
    </row>
    <row r="5" spans="2:16" x14ac:dyDescent="0.25">
      <c r="B5" s="3"/>
      <c r="C5" s="3"/>
      <c r="D5" s="3"/>
      <c r="E5" s="3"/>
      <c r="F5" s="3"/>
      <c r="G5" s="5" t="s">
        <v>8</v>
      </c>
      <c r="H5" s="3">
        <v>12</v>
      </c>
      <c r="I5" s="3">
        <v>0.15</v>
      </c>
      <c r="J5" s="6">
        <f>E4/I5+1</f>
        <v>14.546666666666667</v>
      </c>
      <c r="K5" s="6">
        <f>D4</f>
        <v>2.83</v>
      </c>
      <c r="L5" s="6">
        <f>0.45*F4+2*F4+0.3+0.3</f>
        <v>1.0900000000000001</v>
      </c>
      <c r="M5" s="8">
        <f>K5+L5</f>
        <v>3.92</v>
      </c>
      <c r="N5" s="6">
        <f>IF(H5=$N$2,$N$3*M5*J5,0)</f>
        <v>0</v>
      </c>
      <c r="O5" s="6">
        <f t="shared" ref="O5:O7" si="0">IF(H5=$O$2,$O$3*M5*J5,0)</f>
        <v>50.687051851851848</v>
      </c>
    </row>
    <row r="6" spans="2:16" x14ac:dyDescent="0.25">
      <c r="B6" s="3"/>
      <c r="C6" s="3"/>
      <c r="D6" s="3"/>
      <c r="E6" s="3"/>
      <c r="F6" s="3"/>
      <c r="G6" s="5" t="s">
        <v>9</v>
      </c>
      <c r="H6" s="3">
        <v>8</v>
      </c>
      <c r="I6" s="3">
        <v>0.25</v>
      </c>
      <c r="J6" s="6">
        <f>D4/I6+1</f>
        <v>12.32</v>
      </c>
      <c r="K6" s="6">
        <f>K4</f>
        <v>2.032</v>
      </c>
      <c r="L6" s="6">
        <f>0.23+0.25+2*F4</f>
        <v>0.88</v>
      </c>
      <c r="M6" s="4">
        <f>K6+L6</f>
        <v>2.9119999999999999</v>
      </c>
      <c r="N6" s="6">
        <f>IF(H6=$N$2,$N$3*M6*J6,0)</f>
        <v>14.173171358024693</v>
      </c>
      <c r="O6" s="6">
        <f t="shared" si="0"/>
        <v>0</v>
      </c>
    </row>
    <row r="7" spans="2:16" x14ac:dyDescent="0.25">
      <c r="B7" s="3"/>
      <c r="C7" s="3"/>
      <c r="D7" s="3"/>
      <c r="E7" s="3"/>
      <c r="F7" s="3"/>
      <c r="G7" s="5" t="s">
        <v>10</v>
      </c>
      <c r="H7" s="3">
        <v>8</v>
      </c>
      <c r="I7" s="7">
        <v>0.25</v>
      </c>
      <c r="J7" s="63">
        <f>E4/I7+1</f>
        <v>9.1280000000000001</v>
      </c>
      <c r="K7" s="6">
        <f>K5</f>
        <v>2.83</v>
      </c>
      <c r="L7" s="6">
        <f>0.3*2+2*F4</f>
        <v>1</v>
      </c>
      <c r="M7" s="4">
        <f>K7+L7</f>
        <v>3.83</v>
      </c>
      <c r="N7" s="6">
        <f>IF(H7=$N$2,$N$3*M7*J7,0)</f>
        <v>13.811452839506174</v>
      </c>
      <c r="O7" s="6">
        <f t="shared" si="0"/>
        <v>0</v>
      </c>
    </row>
    <row r="8" spans="2:16" x14ac:dyDescent="0.25">
      <c r="B8" s="3"/>
      <c r="C8" s="3"/>
      <c r="D8" s="3"/>
      <c r="E8" s="3"/>
      <c r="F8" s="3"/>
      <c r="G8" s="1"/>
      <c r="H8" s="3"/>
      <c r="I8" s="71"/>
      <c r="J8" s="72"/>
      <c r="K8" s="73"/>
      <c r="L8" s="6"/>
      <c r="M8" s="1"/>
      <c r="N8" s="9"/>
      <c r="O8" s="1"/>
    </row>
    <row r="9" spans="2:16" x14ac:dyDescent="0.25">
      <c r="B9" s="3">
        <v>2</v>
      </c>
      <c r="C9" s="3" t="s">
        <v>4</v>
      </c>
      <c r="D9" s="4">
        <v>2.83</v>
      </c>
      <c r="E9" s="4">
        <v>2.032</v>
      </c>
      <c r="F9" s="4">
        <v>0.2</v>
      </c>
      <c r="G9" s="5" t="s">
        <v>7</v>
      </c>
      <c r="H9" s="3">
        <v>12</v>
      </c>
      <c r="I9" s="3">
        <v>0.15</v>
      </c>
      <c r="J9" s="74">
        <f>D9/I9+1</f>
        <v>19.866666666666667</v>
      </c>
      <c r="K9" s="6">
        <f>E9</f>
        <v>2.032</v>
      </c>
      <c r="L9" s="6">
        <f>0.045*(F9)+0.23+0.25+F9*2</f>
        <v>0.88900000000000001</v>
      </c>
      <c r="M9" s="4">
        <f>K9+L9</f>
        <v>2.9210000000000003</v>
      </c>
      <c r="N9" s="6">
        <f>IF(H9=$N$2,$N$3*M9*J9,0)</f>
        <v>0</v>
      </c>
      <c r="O9" s="6">
        <f>IF(H9=$O$2,$O$3*M9*J9,0)</f>
        <v>51.582696296296298</v>
      </c>
    </row>
    <row r="10" spans="2:16" x14ac:dyDescent="0.25">
      <c r="B10" s="3"/>
      <c r="C10" s="3"/>
      <c r="D10" s="3"/>
      <c r="E10" s="3"/>
      <c r="F10" s="3"/>
      <c r="G10" s="5" t="s">
        <v>8</v>
      </c>
      <c r="H10" s="3">
        <v>12</v>
      </c>
      <c r="I10" s="3">
        <v>0.15</v>
      </c>
      <c r="J10" s="6">
        <f>E9/I10+1</f>
        <v>14.546666666666667</v>
      </c>
      <c r="K10" s="6">
        <f>D9</f>
        <v>2.83</v>
      </c>
      <c r="L10" s="6">
        <f>0.45*F9+2*F9+0.3+0.3</f>
        <v>1.0900000000000001</v>
      </c>
      <c r="M10" s="8">
        <f>K10+L10</f>
        <v>3.92</v>
      </c>
      <c r="N10" s="6">
        <f>IF(H10=$N$2,$N$3*M10*J10,0)</f>
        <v>0</v>
      </c>
      <c r="O10" s="6">
        <f t="shared" ref="O10:O12" si="1">IF(H10=$O$2,$O$3*M10*J10,0)</f>
        <v>50.687051851851848</v>
      </c>
    </row>
    <row r="11" spans="2:16" x14ac:dyDescent="0.25">
      <c r="B11" s="3"/>
      <c r="C11" s="3"/>
      <c r="D11" s="3"/>
      <c r="E11" s="3"/>
      <c r="F11" s="3"/>
      <c r="G11" s="5" t="s">
        <v>9</v>
      </c>
      <c r="H11" s="3">
        <v>8</v>
      </c>
      <c r="I11" s="3">
        <v>0.25</v>
      </c>
      <c r="J11" s="6">
        <f>D9/I11+1</f>
        <v>12.32</v>
      </c>
      <c r="K11" s="6">
        <f>K9</f>
        <v>2.032</v>
      </c>
      <c r="L11" s="6">
        <f>0.23+0.25+2*F9</f>
        <v>0.88</v>
      </c>
      <c r="M11" s="4">
        <f>K11+L11</f>
        <v>2.9119999999999999</v>
      </c>
      <c r="N11" s="6">
        <f>IF(H11=$N$2,$N$3*M11*J11,0)</f>
        <v>14.173171358024693</v>
      </c>
      <c r="O11" s="6">
        <f t="shared" si="1"/>
        <v>0</v>
      </c>
    </row>
    <row r="12" spans="2:16" x14ac:dyDescent="0.25">
      <c r="B12" s="3"/>
      <c r="C12" s="3"/>
      <c r="D12" s="3"/>
      <c r="E12" s="3"/>
      <c r="F12" s="3"/>
      <c r="G12" s="5" t="s">
        <v>10</v>
      </c>
      <c r="H12" s="3">
        <v>8</v>
      </c>
      <c r="I12" s="7">
        <v>0.25</v>
      </c>
      <c r="J12" s="63">
        <f>E9/I12+1</f>
        <v>9.1280000000000001</v>
      </c>
      <c r="K12" s="6">
        <f>K10</f>
        <v>2.83</v>
      </c>
      <c r="L12" s="6">
        <f>0.3*2+2*F9</f>
        <v>1</v>
      </c>
      <c r="M12" s="4">
        <f>K12+L12</f>
        <v>3.83</v>
      </c>
      <c r="N12" s="6">
        <f>IF(H12=$N$2,$N$3*M12*J12,0)</f>
        <v>13.811452839506174</v>
      </c>
      <c r="O12" s="6">
        <f t="shared" si="1"/>
        <v>0</v>
      </c>
    </row>
    <row r="13" spans="2:16" x14ac:dyDescent="0.25">
      <c r="B13" s="3"/>
      <c r="C13" s="3"/>
      <c r="D13" s="3"/>
      <c r="E13" s="3"/>
      <c r="F13" s="3"/>
      <c r="G13" s="1"/>
      <c r="H13" s="3"/>
      <c r="I13" s="71"/>
      <c r="J13" s="72"/>
      <c r="K13" s="73"/>
      <c r="L13" s="6"/>
      <c r="M13" s="1"/>
      <c r="N13" s="1"/>
      <c r="O13" s="1"/>
    </row>
    <row r="14" spans="2:16" x14ac:dyDescent="0.25">
      <c r="B14" s="3">
        <v>3</v>
      </c>
      <c r="C14" s="3" t="s">
        <v>4</v>
      </c>
      <c r="D14" s="4">
        <v>2.83</v>
      </c>
      <c r="E14" s="4">
        <v>2.032</v>
      </c>
      <c r="F14" s="4">
        <v>0.2</v>
      </c>
      <c r="G14" s="5" t="s">
        <v>7</v>
      </c>
      <c r="H14" s="3">
        <v>12</v>
      </c>
      <c r="I14" s="3">
        <v>0.15</v>
      </c>
      <c r="J14" s="74">
        <f>D14/I14+1</f>
        <v>19.866666666666667</v>
      </c>
      <c r="K14" s="6">
        <f>E14</f>
        <v>2.032</v>
      </c>
      <c r="L14" s="6">
        <f>0.045*(F14)+0.23+0.25+F14*2</f>
        <v>0.88900000000000001</v>
      </c>
      <c r="M14" s="4">
        <f>K14+L14</f>
        <v>2.9210000000000003</v>
      </c>
      <c r="N14" s="6">
        <f>IF(H14=$N$2,$N$3*M14*J14,0)</f>
        <v>0</v>
      </c>
      <c r="O14" s="6">
        <f>IF(H14=$O$2,$O$3*M14*J14,0)</f>
        <v>51.582696296296298</v>
      </c>
    </row>
    <row r="15" spans="2:16" x14ac:dyDescent="0.25">
      <c r="B15" s="3"/>
      <c r="C15" s="3"/>
      <c r="D15" s="3"/>
      <c r="E15" s="3"/>
      <c r="F15" s="3"/>
      <c r="G15" s="5" t="s">
        <v>8</v>
      </c>
      <c r="H15" s="3">
        <v>12</v>
      </c>
      <c r="I15" s="3">
        <v>0.15</v>
      </c>
      <c r="J15" s="6">
        <f>E14/I15+1</f>
        <v>14.546666666666667</v>
      </c>
      <c r="K15" s="6">
        <f>D14</f>
        <v>2.83</v>
      </c>
      <c r="L15" s="6">
        <f>0.45*F14+2*F14+0.3+0.3</f>
        <v>1.0900000000000001</v>
      </c>
      <c r="M15" s="8">
        <f>K15+L15</f>
        <v>3.92</v>
      </c>
      <c r="N15" s="6">
        <f>IF(H15=$N$2,$N$3*M15*J15,0)</f>
        <v>0</v>
      </c>
      <c r="O15" s="6">
        <f t="shared" ref="O15:O17" si="2">IF(H15=$O$2,$O$3*M15*J15,0)</f>
        <v>50.687051851851848</v>
      </c>
    </row>
    <row r="16" spans="2:16" x14ac:dyDescent="0.25">
      <c r="B16" s="3"/>
      <c r="C16" s="3"/>
      <c r="D16" s="3"/>
      <c r="E16" s="3"/>
      <c r="F16" s="3"/>
      <c r="G16" s="5" t="s">
        <v>9</v>
      </c>
      <c r="H16" s="3">
        <v>8</v>
      </c>
      <c r="I16" s="3">
        <v>0.25</v>
      </c>
      <c r="J16" s="6">
        <f>D14/I16+1</f>
        <v>12.32</v>
      </c>
      <c r="K16" s="6">
        <f>K14</f>
        <v>2.032</v>
      </c>
      <c r="L16" s="6">
        <f>0.23+0.25+2*F14</f>
        <v>0.88</v>
      </c>
      <c r="M16" s="4">
        <f>K16+L16</f>
        <v>2.9119999999999999</v>
      </c>
      <c r="N16" s="6">
        <f>IF(H16=$N$2,$N$3*M16*J16,0)</f>
        <v>14.173171358024693</v>
      </c>
      <c r="O16" s="6">
        <f t="shared" si="2"/>
        <v>0</v>
      </c>
    </row>
    <row r="17" spans="2:15" x14ac:dyDescent="0.25">
      <c r="B17" s="3"/>
      <c r="C17" s="3"/>
      <c r="D17" s="3"/>
      <c r="E17" s="3"/>
      <c r="F17" s="3"/>
      <c r="G17" s="5" t="s">
        <v>10</v>
      </c>
      <c r="H17" s="3">
        <v>8</v>
      </c>
      <c r="I17" s="7">
        <v>0.25</v>
      </c>
      <c r="J17" s="63">
        <f>E14/I17+1</f>
        <v>9.1280000000000001</v>
      </c>
      <c r="K17" s="6">
        <f>K15</f>
        <v>2.83</v>
      </c>
      <c r="L17" s="6">
        <f>0.3*2+2*F14</f>
        <v>1</v>
      </c>
      <c r="M17" s="4">
        <f>K17+L17</f>
        <v>3.83</v>
      </c>
      <c r="N17" s="6">
        <f>IF(H17=$N$2,$N$3*M17*J17,0)</f>
        <v>13.811452839506174</v>
      </c>
      <c r="O17" s="6">
        <f t="shared" si="2"/>
        <v>0</v>
      </c>
    </row>
    <row r="18" spans="2:15" x14ac:dyDescent="0.25">
      <c r="B18" s="3"/>
      <c r="C18" s="3"/>
      <c r="D18" s="3"/>
      <c r="E18" s="3"/>
      <c r="F18" s="3"/>
      <c r="G18" s="1"/>
      <c r="H18" s="3"/>
      <c r="I18" s="71"/>
      <c r="J18" s="72"/>
      <c r="K18" s="73"/>
      <c r="L18" s="6"/>
      <c r="M18" s="1"/>
      <c r="N18" s="6"/>
      <c r="O18" s="1"/>
    </row>
    <row r="19" spans="2:15" x14ac:dyDescent="0.25">
      <c r="B19" s="3">
        <v>4</v>
      </c>
      <c r="C19" s="3" t="s">
        <v>4</v>
      </c>
      <c r="D19" s="3">
        <v>2.75</v>
      </c>
      <c r="E19" s="4">
        <v>2.032</v>
      </c>
      <c r="F19" s="3">
        <v>0.2</v>
      </c>
      <c r="G19" s="5" t="s">
        <v>7</v>
      </c>
      <c r="H19" s="3">
        <v>12</v>
      </c>
      <c r="I19" s="3">
        <v>0.15</v>
      </c>
      <c r="J19" s="74">
        <f>D19/I19+1</f>
        <v>19.333333333333336</v>
      </c>
      <c r="K19" s="6">
        <f>E19</f>
        <v>2.032</v>
      </c>
      <c r="L19" s="6">
        <f>0.045*(F19)+0.23+0.25+F19*2</f>
        <v>0.88900000000000001</v>
      </c>
      <c r="M19" s="4">
        <f>K19+L19</f>
        <v>2.9210000000000003</v>
      </c>
      <c r="N19" s="6">
        <f>IF(H19=$N$2,$N$3*M19*J19,0)</f>
        <v>0</v>
      </c>
      <c r="O19" s="6">
        <f>IF(H19=$O$2,$O$3*M19*J19,0)</f>
        <v>50.197925925925929</v>
      </c>
    </row>
    <row r="20" spans="2:15" x14ac:dyDescent="0.25">
      <c r="B20" s="3"/>
      <c r="C20" s="3"/>
      <c r="D20" s="3"/>
      <c r="E20" s="3"/>
      <c r="F20" s="3"/>
      <c r="G20" s="5" t="s">
        <v>8</v>
      </c>
      <c r="H20" s="3">
        <v>12</v>
      </c>
      <c r="I20" s="3">
        <v>0.15</v>
      </c>
      <c r="J20" s="6">
        <f>E19/I20+1</f>
        <v>14.546666666666667</v>
      </c>
      <c r="K20" s="6">
        <f>D19</f>
        <v>2.75</v>
      </c>
      <c r="L20" s="6">
        <f>0.45*F19+2*F19+0.3+0.3</f>
        <v>1.0900000000000001</v>
      </c>
      <c r="M20" s="8">
        <f>K20+L20</f>
        <v>3.84</v>
      </c>
      <c r="N20" s="6">
        <f>IF(H20=$N$2,$N$3*M20*J20,0)</f>
        <v>0</v>
      </c>
      <c r="O20" s="6">
        <f t="shared" ref="O20:O22" si="3">IF(H20=$O$2,$O$3*M20*J20,0)</f>
        <v>49.65262222222222</v>
      </c>
    </row>
    <row r="21" spans="2:15" x14ac:dyDescent="0.25">
      <c r="B21" s="3"/>
      <c r="C21" s="3"/>
      <c r="D21" s="3"/>
      <c r="E21" s="3"/>
      <c r="F21" s="3"/>
      <c r="G21" s="5" t="s">
        <v>9</v>
      </c>
      <c r="H21" s="3">
        <v>8</v>
      </c>
      <c r="I21" s="3">
        <v>0.25</v>
      </c>
      <c r="J21" s="6">
        <f>D19/I21+1</f>
        <v>12</v>
      </c>
      <c r="K21" s="6">
        <f>K19</f>
        <v>2.032</v>
      </c>
      <c r="L21" s="6">
        <f>0.23+0.25+2*F19</f>
        <v>0.88</v>
      </c>
      <c r="M21" s="4">
        <f>K21+L21</f>
        <v>2.9119999999999999</v>
      </c>
      <c r="N21" s="6">
        <f>IF(H21=$N$2,$N$3*M21*J21,0)</f>
        <v>13.805037037037037</v>
      </c>
      <c r="O21" s="6">
        <f t="shared" si="3"/>
        <v>0</v>
      </c>
    </row>
    <row r="22" spans="2:15" x14ac:dyDescent="0.25">
      <c r="B22" s="3"/>
      <c r="C22" s="3"/>
      <c r="D22" s="3"/>
      <c r="E22" s="3"/>
      <c r="F22" s="3"/>
      <c r="G22" s="5" t="s">
        <v>10</v>
      </c>
      <c r="H22" s="3">
        <v>8</v>
      </c>
      <c r="I22" s="7">
        <v>0.25</v>
      </c>
      <c r="J22" s="63">
        <f>E19/I22+1</f>
        <v>9.1280000000000001</v>
      </c>
      <c r="K22" s="6">
        <f>K20</f>
        <v>2.75</v>
      </c>
      <c r="L22" s="6">
        <f>0.3*2+2*F19</f>
        <v>1</v>
      </c>
      <c r="M22" s="4">
        <f>K22+L22</f>
        <v>3.75</v>
      </c>
      <c r="N22" s="6">
        <f>IF(H22=$N$2,$N$3*M22*J22,0)</f>
        <v>13.522962962962962</v>
      </c>
      <c r="O22" s="6">
        <f t="shared" si="3"/>
        <v>0</v>
      </c>
    </row>
    <row r="23" spans="2:15" x14ac:dyDescent="0.25">
      <c r="B23" s="3"/>
      <c r="C23" s="3"/>
      <c r="D23" s="3"/>
      <c r="E23" s="3"/>
      <c r="F23" s="3"/>
      <c r="G23" s="1"/>
      <c r="H23" s="3"/>
      <c r="I23" s="71"/>
      <c r="J23" s="72"/>
      <c r="K23" s="73"/>
      <c r="L23" s="6"/>
      <c r="M23" s="1"/>
      <c r="N23" s="6"/>
      <c r="O23" s="1"/>
    </row>
    <row r="24" spans="2:15" x14ac:dyDescent="0.25">
      <c r="B24" s="3">
        <v>5</v>
      </c>
      <c r="C24" s="3" t="s">
        <v>4</v>
      </c>
      <c r="D24" s="3">
        <v>2.75</v>
      </c>
      <c r="E24" s="4">
        <v>2.032</v>
      </c>
      <c r="F24" s="3">
        <v>0.2</v>
      </c>
      <c r="G24" s="5" t="s">
        <v>7</v>
      </c>
      <c r="H24" s="3">
        <v>12</v>
      </c>
      <c r="I24" s="3">
        <v>0.15</v>
      </c>
      <c r="J24" s="74">
        <f>D24/I24+1</f>
        <v>19.333333333333336</v>
      </c>
      <c r="K24" s="6">
        <f>E24</f>
        <v>2.032</v>
      </c>
      <c r="L24" s="6">
        <f>0.045*(F24)+0.23+0.25+F24*2</f>
        <v>0.88900000000000001</v>
      </c>
      <c r="M24" s="4">
        <f>K24+L24</f>
        <v>2.9210000000000003</v>
      </c>
      <c r="N24" s="6">
        <f>IF(H24=$N$2,$N$3*M24*J24,0)</f>
        <v>0</v>
      </c>
      <c r="O24" s="6">
        <f>IF(H24=$O$2,$O$3*M24*J24,0)</f>
        <v>50.197925925925929</v>
      </c>
    </row>
    <row r="25" spans="2:15" x14ac:dyDescent="0.25">
      <c r="B25" s="3"/>
      <c r="C25" s="3"/>
      <c r="D25" s="3"/>
      <c r="E25" s="3"/>
      <c r="F25" s="3"/>
      <c r="G25" s="5" t="s">
        <v>8</v>
      </c>
      <c r="H25" s="3">
        <v>12</v>
      </c>
      <c r="I25" s="3">
        <v>0.15</v>
      </c>
      <c r="J25" s="6">
        <f>E24/I25+1</f>
        <v>14.546666666666667</v>
      </c>
      <c r="K25" s="6">
        <f>D24</f>
        <v>2.75</v>
      </c>
      <c r="L25" s="6">
        <f>0.45*F24+2*F24+0.3+0.3</f>
        <v>1.0900000000000001</v>
      </c>
      <c r="M25" s="8">
        <f>K25+L25</f>
        <v>3.84</v>
      </c>
      <c r="N25" s="6">
        <f>IF(H25=$N$2,$N$3*M25*J25,0)</f>
        <v>0</v>
      </c>
      <c r="O25" s="6">
        <f t="shared" ref="O25:O27" si="4">IF(H25=$O$2,$O$3*M25*J25,0)</f>
        <v>49.65262222222222</v>
      </c>
    </row>
    <row r="26" spans="2:15" x14ac:dyDescent="0.25">
      <c r="B26" s="3"/>
      <c r="C26" s="3"/>
      <c r="D26" s="3"/>
      <c r="E26" s="3"/>
      <c r="F26" s="3"/>
      <c r="G26" s="5" t="s">
        <v>9</v>
      </c>
      <c r="H26" s="3">
        <v>8</v>
      </c>
      <c r="I26" s="3">
        <v>0.25</v>
      </c>
      <c r="J26" s="6">
        <f>D24/I26+1</f>
        <v>12</v>
      </c>
      <c r="K26" s="6">
        <f>K24</f>
        <v>2.032</v>
      </c>
      <c r="L26" s="6">
        <f>0.23+0.25+2*F24</f>
        <v>0.88</v>
      </c>
      <c r="M26" s="4">
        <f>K26+L26</f>
        <v>2.9119999999999999</v>
      </c>
      <c r="N26" s="6">
        <f>IF(H26=$N$2,$N$3*M26*J26,0)</f>
        <v>13.805037037037037</v>
      </c>
      <c r="O26" s="6">
        <f t="shared" si="4"/>
        <v>0</v>
      </c>
    </row>
    <row r="27" spans="2:15" x14ac:dyDescent="0.25">
      <c r="B27" s="3"/>
      <c r="C27" s="3"/>
      <c r="D27" s="3"/>
      <c r="E27" s="3"/>
      <c r="F27" s="3"/>
      <c r="G27" s="5" t="s">
        <v>10</v>
      </c>
      <c r="H27" s="3">
        <v>8</v>
      </c>
      <c r="I27" s="7">
        <v>0.25</v>
      </c>
      <c r="J27" s="6">
        <f>E24/I27+1</f>
        <v>9.1280000000000001</v>
      </c>
      <c r="K27" s="6">
        <f>K25</f>
        <v>2.75</v>
      </c>
      <c r="L27" s="6">
        <f>0.3*2+2*F24</f>
        <v>1</v>
      </c>
      <c r="M27" s="4">
        <f>K27+L27</f>
        <v>3.75</v>
      </c>
      <c r="N27" s="6">
        <f>IF(H27=$N$2,$N$3*M27*J27,0)</f>
        <v>13.522962962962962</v>
      </c>
      <c r="O27" s="6">
        <f t="shared" si="4"/>
        <v>0</v>
      </c>
    </row>
    <row r="28" spans="2:15" x14ac:dyDescent="0.25">
      <c r="J28" s="69"/>
      <c r="K28" s="69"/>
      <c r="L28" s="69"/>
      <c r="N28" s="69"/>
    </row>
    <row r="29" spans="2:15" x14ac:dyDescent="0.25">
      <c r="B29" s="3">
        <v>6</v>
      </c>
      <c r="C29" s="3" t="s">
        <v>4</v>
      </c>
      <c r="D29" s="4">
        <v>2.83</v>
      </c>
      <c r="E29" s="4">
        <v>2.032</v>
      </c>
      <c r="F29" s="4">
        <v>0.2</v>
      </c>
      <c r="G29" s="5" t="s">
        <v>7</v>
      </c>
      <c r="H29" s="3">
        <v>12</v>
      </c>
      <c r="I29" s="3">
        <v>0.15</v>
      </c>
      <c r="J29" s="6">
        <f>D29/I29+1</f>
        <v>19.866666666666667</v>
      </c>
      <c r="K29" s="6">
        <f>E29</f>
        <v>2.032</v>
      </c>
      <c r="L29" s="6">
        <f>0.045*(F29)+0.23+0.25+F29*2</f>
        <v>0.88900000000000001</v>
      </c>
      <c r="M29" s="4">
        <f>K29+L29</f>
        <v>2.9210000000000003</v>
      </c>
      <c r="N29" s="6">
        <f>IF(H29=$N$2,$N$3*M29*J29,0)</f>
        <v>0</v>
      </c>
      <c r="O29" s="6">
        <f>IF(H29=$O$2,$O$3*M29*J29,0)</f>
        <v>51.582696296296298</v>
      </c>
    </row>
    <row r="30" spans="2:15" x14ac:dyDescent="0.25">
      <c r="B30" s="3"/>
      <c r="C30" s="3"/>
      <c r="D30" s="3"/>
      <c r="E30" s="3"/>
      <c r="F30" s="3"/>
      <c r="G30" s="5" t="s">
        <v>8</v>
      </c>
      <c r="H30" s="3">
        <v>12</v>
      </c>
      <c r="I30" s="3">
        <v>0.15</v>
      </c>
      <c r="J30" s="6">
        <f>E29/I30+1</f>
        <v>14.546666666666667</v>
      </c>
      <c r="K30" s="6">
        <f>D29</f>
        <v>2.83</v>
      </c>
      <c r="L30" s="6">
        <f>0.45*F29+2*F29+0.3+0.3</f>
        <v>1.0900000000000001</v>
      </c>
      <c r="M30" s="8">
        <f>K30+L30</f>
        <v>3.92</v>
      </c>
      <c r="N30" s="6">
        <f>IF(H30=$N$2,$N$3*M30*J30,0)</f>
        <v>0</v>
      </c>
      <c r="O30" s="6">
        <f t="shared" ref="O30:O32" si="5">IF(H30=$O$2,$O$3*M30*J30,0)</f>
        <v>50.687051851851848</v>
      </c>
    </row>
    <row r="31" spans="2:15" x14ac:dyDescent="0.25">
      <c r="B31" s="3"/>
      <c r="C31" s="3"/>
      <c r="D31" s="3"/>
      <c r="E31" s="3"/>
      <c r="F31" s="3"/>
      <c r="G31" s="5" t="s">
        <v>9</v>
      </c>
      <c r="H31" s="3">
        <v>8</v>
      </c>
      <c r="I31" s="3">
        <v>0.25</v>
      </c>
      <c r="J31" s="6">
        <f>D29/I31+1</f>
        <v>12.32</v>
      </c>
      <c r="K31" s="6">
        <f>K29</f>
        <v>2.032</v>
      </c>
      <c r="L31" s="6">
        <f>0.23+0.25+2*F29</f>
        <v>0.88</v>
      </c>
      <c r="M31" s="4">
        <f>K31+L31</f>
        <v>2.9119999999999999</v>
      </c>
      <c r="N31" s="6">
        <f>IF(H31=$N$2,$N$3*M31*J31,0)</f>
        <v>14.173171358024693</v>
      </c>
      <c r="O31" s="6">
        <f t="shared" si="5"/>
        <v>0</v>
      </c>
    </row>
    <row r="32" spans="2:15" x14ac:dyDescent="0.25">
      <c r="B32" s="3"/>
      <c r="C32" s="3"/>
      <c r="D32" s="3"/>
      <c r="E32" s="3"/>
      <c r="F32" s="3"/>
      <c r="G32" s="5" t="s">
        <v>10</v>
      </c>
      <c r="H32" s="3">
        <v>8</v>
      </c>
      <c r="I32" s="7">
        <v>0.25</v>
      </c>
      <c r="J32" s="6">
        <f>E29/I32+1</f>
        <v>9.1280000000000001</v>
      </c>
      <c r="K32" s="6">
        <f>K30</f>
        <v>2.83</v>
      </c>
      <c r="L32" s="6">
        <f>0.3*2+2*F29</f>
        <v>1</v>
      </c>
      <c r="M32" s="4">
        <f>K32+L32</f>
        <v>3.83</v>
      </c>
      <c r="N32" s="6">
        <f>IF(H32=$N$2,$N$3*M32*J32,0)</f>
        <v>13.811452839506174</v>
      </c>
      <c r="O32" s="6">
        <f t="shared" si="5"/>
        <v>0</v>
      </c>
    </row>
    <row r="33" spans="2:15" x14ac:dyDescent="0.25">
      <c r="J33" s="69"/>
      <c r="K33" s="69"/>
      <c r="L33" s="69"/>
      <c r="N33" s="69"/>
    </row>
    <row r="34" spans="2:15" x14ac:dyDescent="0.25">
      <c r="B34" s="3">
        <v>7</v>
      </c>
      <c r="C34" s="3" t="s">
        <v>4</v>
      </c>
      <c r="D34" s="4">
        <v>2.75</v>
      </c>
      <c r="E34" s="4">
        <v>2.032</v>
      </c>
      <c r="F34" s="4">
        <v>0.2</v>
      </c>
      <c r="G34" s="5" t="s">
        <v>7</v>
      </c>
      <c r="H34" s="3">
        <v>12</v>
      </c>
      <c r="I34" s="3">
        <v>0.15</v>
      </c>
      <c r="J34" s="6">
        <f>D34/I34+1</f>
        <v>19.333333333333336</v>
      </c>
      <c r="K34" s="6">
        <f>E34</f>
        <v>2.032</v>
      </c>
      <c r="L34" s="6">
        <f>0.045*(F34)+0.23+0.25+F34*2</f>
        <v>0.88900000000000001</v>
      </c>
      <c r="M34" s="4">
        <f>K34+L34</f>
        <v>2.9210000000000003</v>
      </c>
      <c r="N34" s="6">
        <f>IF(H34=$N$2,$N$3*M34*J34,0)</f>
        <v>0</v>
      </c>
      <c r="O34" s="6">
        <f>IF(H34=$O$2,$O$3*M34*J34,0)</f>
        <v>50.197925925925929</v>
      </c>
    </row>
    <row r="35" spans="2:15" x14ac:dyDescent="0.25">
      <c r="B35" s="3"/>
      <c r="C35" s="3"/>
      <c r="D35" s="3"/>
      <c r="E35" s="3"/>
      <c r="F35" s="3"/>
      <c r="G35" s="5" t="s">
        <v>8</v>
      </c>
      <c r="H35" s="3">
        <v>12</v>
      </c>
      <c r="I35" s="3">
        <v>0.15</v>
      </c>
      <c r="J35" s="6">
        <f>E34/I35+1</f>
        <v>14.546666666666667</v>
      </c>
      <c r="K35" s="6">
        <f>D34</f>
        <v>2.75</v>
      </c>
      <c r="L35" s="6">
        <f>0.45*F34+2*F34+0.3+0.3</f>
        <v>1.0900000000000001</v>
      </c>
      <c r="M35" s="8">
        <f>K35+L35</f>
        <v>3.84</v>
      </c>
      <c r="N35" s="6">
        <f>IF(H35=$N$2,$N$3*M35*J35,0)</f>
        <v>0</v>
      </c>
      <c r="O35" s="6">
        <f t="shared" ref="O35:O37" si="6">IF(H35=$O$2,$O$3*M35*J35,0)</f>
        <v>49.65262222222222</v>
      </c>
    </row>
    <row r="36" spans="2:15" x14ac:dyDescent="0.25">
      <c r="B36" s="3"/>
      <c r="C36" s="3"/>
      <c r="D36" s="3"/>
      <c r="E36" s="3"/>
      <c r="F36" s="3"/>
      <c r="G36" s="5" t="s">
        <v>9</v>
      </c>
      <c r="H36" s="3">
        <v>8</v>
      </c>
      <c r="I36" s="3">
        <v>0.25</v>
      </c>
      <c r="J36" s="6">
        <f>D34/I36+1</f>
        <v>12</v>
      </c>
      <c r="K36" s="6">
        <f>K34</f>
        <v>2.032</v>
      </c>
      <c r="L36" s="6">
        <f>0.23+0.25+2*F34</f>
        <v>0.88</v>
      </c>
      <c r="M36" s="4">
        <f>K36+L36</f>
        <v>2.9119999999999999</v>
      </c>
      <c r="N36" s="6">
        <f>IF(H36=$N$2,$N$3*M36*J36,0)</f>
        <v>13.805037037037037</v>
      </c>
      <c r="O36" s="6">
        <f t="shared" si="6"/>
        <v>0</v>
      </c>
    </row>
    <row r="37" spans="2:15" x14ac:dyDescent="0.25">
      <c r="B37" s="3"/>
      <c r="C37" s="3"/>
      <c r="D37" s="3"/>
      <c r="E37" s="3"/>
      <c r="F37" s="3"/>
      <c r="G37" s="5" t="s">
        <v>10</v>
      </c>
      <c r="H37" s="3">
        <v>8</v>
      </c>
      <c r="I37" s="7">
        <v>0.25</v>
      </c>
      <c r="J37" s="6">
        <f>E34/I37+1</f>
        <v>9.1280000000000001</v>
      </c>
      <c r="K37" s="6">
        <f>K35</f>
        <v>2.75</v>
      </c>
      <c r="L37" s="6">
        <f>0.3*2+2*F34</f>
        <v>1</v>
      </c>
      <c r="M37" s="4">
        <f>K37+L37</f>
        <v>3.75</v>
      </c>
      <c r="N37" s="6">
        <f>IF(H37=$N$2,$N$3*M37*J37,0)</f>
        <v>13.522962962962962</v>
      </c>
      <c r="O37" s="6">
        <f t="shared" si="6"/>
        <v>0</v>
      </c>
    </row>
    <row r="38" spans="2:15" x14ac:dyDescent="0.25">
      <c r="J38" s="69"/>
      <c r="K38" s="69"/>
      <c r="L38" s="69"/>
      <c r="N38" s="69"/>
    </row>
    <row r="39" spans="2:15" x14ac:dyDescent="0.25">
      <c r="B39" s="3">
        <v>8</v>
      </c>
      <c r="C39" s="3" t="s">
        <v>4</v>
      </c>
      <c r="D39" s="4">
        <v>2.88</v>
      </c>
      <c r="E39" s="4">
        <v>1.716</v>
      </c>
      <c r="F39" s="4">
        <v>0.2</v>
      </c>
      <c r="G39" s="5" t="s">
        <v>7</v>
      </c>
      <c r="H39" s="3">
        <v>12</v>
      </c>
      <c r="I39" s="3">
        <v>0.15</v>
      </c>
      <c r="J39" s="6">
        <f>D39/I39+1</f>
        <v>20.2</v>
      </c>
      <c r="K39" s="6">
        <f>E39</f>
        <v>1.716</v>
      </c>
      <c r="L39" s="6">
        <f>0.045*(F39)+0.23+0.25+F39*2</f>
        <v>0.88900000000000001</v>
      </c>
      <c r="M39" s="4">
        <f>K39+L39</f>
        <v>2.605</v>
      </c>
      <c r="N39" s="6">
        <f>IF(H39=$N$2,$N$3*M39*J39,0)</f>
        <v>0</v>
      </c>
      <c r="O39" s="6">
        <f>IF(H39=$O$2,$O$3*M39*J39,0)</f>
        <v>46.774222222222221</v>
      </c>
    </row>
    <row r="40" spans="2:15" x14ac:dyDescent="0.25">
      <c r="B40" s="3"/>
      <c r="C40" s="3"/>
      <c r="D40" s="3"/>
      <c r="E40" s="3"/>
      <c r="F40" s="3"/>
      <c r="G40" s="5" t="s">
        <v>8</v>
      </c>
      <c r="H40" s="3">
        <v>12</v>
      </c>
      <c r="I40" s="3">
        <v>0.15</v>
      </c>
      <c r="J40" s="6">
        <f>E39/I40+1</f>
        <v>12.44</v>
      </c>
      <c r="K40" s="6">
        <f>D39</f>
        <v>2.88</v>
      </c>
      <c r="L40" s="6">
        <f>0.45*F39+2*F39+0.3+0.3</f>
        <v>1.0900000000000001</v>
      </c>
      <c r="M40" s="8">
        <f>K40+L40</f>
        <v>3.9699999999999998</v>
      </c>
      <c r="N40" s="6">
        <f>IF(H40=$N$2,$N$3*M40*J40,0)</f>
        <v>0</v>
      </c>
      <c r="O40" s="6">
        <f t="shared" ref="O40:O42" si="7">IF(H40=$O$2,$O$3*M40*J40,0)</f>
        <v>43.899377777777772</v>
      </c>
    </row>
    <row r="41" spans="2:15" x14ac:dyDescent="0.25">
      <c r="B41" s="3"/>
      <c r="C41" s="3"/>
      <c r="D41" s="3"/>
      <c r="E41" s="3"/>
      <c r="F41" s="3"/>
      <c r="G41" s="5" t="s">
        <v>9</v>
      </c>
      <c r="H41" s="3">
        <v>8</v>
      </c>
      <c r="I41" s="3">
        <v>0.25</v>
      </c>
      <c r="J41" s="6">
        <f>D39/I41+1</f>
        <v>12.52</v>
      </c>
      <c r="K41" s="6">
        <f>K39</f>
        <v>1.716</v>
      </c>
      <c r="L41" s="6">
        <f>0.23+0.25+2*F39</f>
        <v>0.88</v>
      </c>
      <c r="M41" s="4">
        <f>K41+L41</f>
        <v>2.5960000000000001</v>
      </c>
      <c r="N41" s="6">
        <f>IF(H41=$N$2,$N$3*M41*J41,0)</f>
        <v>12.840264691358023</v>
      </c>
      <c r="O41" s="6">
        <f t="shared" si="7"/>
        <v>0</v>
      </c>
    </row>
    <row r="42" spans="2:15" x14ac:dyDescent="0.25">
      <c r="B42" s="3"/>
      <c r="C42" s="3"/>
      <c r="D42" s="3"/>
      <c r="E42" s="3"/>
      <c r="F42" s="3"/>
      <c r="G42" s="5" t="s">
        <v>10</v>
      </c>
      <c r="H42" s="3">
        <v>8</v>
      </c>
      <c r="I42" s="7">
        <v>0.25</v>
      </c>
      <c r="J42" s="6">
        <f>E39/I42+1</f>
        <v>7.8639999999999999</v>
      </c>
      <c r="K42" s="6">
        <f>K40</f>
        <v>2.88</v>
      </c>
      <c r="L42" s="6">
        <f>0.3*2+2*F39</f>
        <v>1</v>
      </c>
      <c r="M42" s="4">
        <f>K42+L42</f>
        <v>3.88</v>
      </c>
      <c r="N42" s="6">
        <f>IF(H42=$N$2,$N$3*M42*J42,0)</f>
        <v>12.05424987654321</v>
      </c>
      <c r="O42" s="6">
        <f t="shared" si="7"/>
        <v>0</v>
      </c>
    </row>
    <row r="43" spans="2:15" x14ac:dyDescent="0.25">
      <c r="J43" s="69"/>
      <c r="K43" s="69"/>
      <c r="L43" s="69"/>
      <c r="N43" s="69"/>
    </row>
    <row r="44" spans="2:15" x14ac:dyDescent="0.25">
      <c r="B44" s="3">
        <v>9</v>
      </c>
      <c r="C44" s="3" t="s">
        <v>4</v>
      </c>
      <c r="D44" s="4">
        <v>2.95</v>
      </c>
      <c r="E44" s="4">
        <v>1.716</v>
      </c>
      <c r="F44" s="4">
        <v>0.2</v>
      </c>
      <c r="G44" s="5" t="s">
        <v>7</v>
      </c>
      <c r="H44" s="3">
        <v>12</v>
      </c>
      <c r="I44" s="3">
        <v>0.15</v>
      </c>
      <c r="J44" s="6">
        <f>D44/I44+1</f>
        <v>20.666666666666668</v>
      </c>
      <c r="K44" s="6">
        <f>E44</f>
        <v>1.716</v>
      </c>
      <c r="L44" s="6">
        <f>0.045*(F44)+0.23+0.25+F44*2</f>
        <v>0.88900000000000001</v>
      </c>
      <c r="M44" s="4">
        <f>K44+L44</f>
        <v>2.605</v>
      </c>
      <c r="N44" s="6">
        <f>IF(H44=$N$2,$N$3*M44*J44,0)</f>
        <v>0</v>
      </c>
      <c r="O44" s="6">
        <f>IF(H44=$O$2,$O$3*M44*J44,0)</f>
        <v>47.854814814814816</v>
      </c>
    </row>
    <row r="45" spans="2:15" x14ac:dyDescent="0.25">
      <c r="B45" s="3"/>
      <c r="C45" s="3"/>
      <c r="D45" s="3"/>
      <c r="E45" s="3"/>
      <c r="F45" s="3"/>
      <c r="G45" s="5" t="s">
        <v>8</v>
      </c>
      <c r="H45" s="3">
        <v>12</v>
      </c>
      <c r="I45" s="3">
        <v>0.15</v>
      </c>
      <c r="J45" s="6">
        <f>E44/I45+1</f>
        <v>12.44</v>
      </c>
      <c r="K45" s="6">
        <f>D44</f>
        <v>2.95</v>
      </c>
      <c r="L45" s="6">
        <f>0.45*F44+2*F44+0.3+0.3</f>
        <v>1.0900000000000001</v>
      </c>
      <c r="M45" s="8">
        <f>K45+L45</f>
        <v>4.04</v>
      </c>
      <c r="N45" s="6">
        <f>IF(H45=$N$2,$N$3*M45*J45,0)</f>
        <v>0</v>
      </c>
      <c r="O45" s="6">
        <f t="shared" ref="O45:O47" si="8">IF(H45=$O$2,$O$3*M45*J45,0)</f>
        <v>44.673422222222221</v>
      </c>
    </row>
    <row r="46" spans="2:15" x14ac:dyDescent="0.25">
      <c r="B46" s="3"/>
      <c r="C46" s="3"/>
      <c r="D46" s="3"/>
      <c r="E46" s="3"/>
      <c r="F46" s="3"/>
      <c r="G46" s="5" t="s">
        <v>9</v>
      </c>
      <c r="H46" s="3">
        <v>8</v>
      </c>
      <c r="I46" s="3">
        <v>0.25</v>
      </c>
      <c r="J46" s="6">
        <f>D44/I46+1</f>
        <v>12.8</v>
      </c>
      <c r="K46" s="6">
        <f>K44</f>
        <v>1.716</v>
      </c>
      <c r="L46" s="6">
        <f>0.23+0.25+2*F44</f>
        <v>0.88</v>
      </c>
      <c r="M46" s="4">
        <f>K46+L46</f>
        <v>2.5960000000000001</v>
      </c>
      <c r="N46" s="6">
        <f>IF(H46=$N$2,$N$3*M46*J46,0)</f>
        <v>13.127427160493827</v>
      </c>
      <c r="O46" s="6">
        <f t="shared" si="8"/>
        <v>0</v>
      </c>
    </row>
    <row r="47" spans="2:15" x14ac:dyDescent="0.25">
      <c r="B47" s="3"/>
      <c r="C47" s="3"/>
      <c r="D47" s="3"/>
      <c r="E47" s="3"/>
      <c r="F47" s="3"/>
      <c r="G47" s="5" t="s">
        <v>10</v>
      </c>
      <c r="H47" s="3">
        <v>8</v>
      </c>
      <c r="I47" s="7">
        <v>0.25</v>
      </c>
      <c r="J47" s="6">
        <f>E44/I47+1</f>
        <v>7.8639999999999999</v>
      </c>
      <c r="K47" s="6">
        <f>K45</f>
        <v>2.95</v>
      </c>
      <c r="L47" s="6">
        <f>0.3*2+2*F44</f>
        <v>1</v>
      </c>
      <c r="M47" s="4">
        <f>K47+L47</f>
        <v>3.95</v>
      </c>
      <c r="N47" s="6">
        <f>IF(H47=$N$2,$N$3*M47*J47,0)</f>
        <v>12.271723456790124</v>
      </c>
      <c r="O47" s="6">
        <f t="shared" si="8"/>
        <v>0</v>
      </c>
    </row>
    <row r="48" spans="2:15" x14ac:dyDescent="0.25">
      <c r="J48" s="69"/>
      <c r="K48" s="69"/>
      <c r="L48" s="69"/>
      <c r="N48" s="69"/>
    </row>
    <row r="49" spans="2:15" x14ac:dyDescent="0.25">
      <c r="B49" s="3">
        <v>10</v>
      </c>
      <c r="C49" s="3" t="s">
        <v>4</v>
      </c>
      <c r="D49" s="3">
        <v>2.8</v>
      </c>
      <c r="E49" s="3">
        <v>2.032</v>
      </c>
      <c r="F49" s="3">
        <v>0.2</v>
      </c>
      <c r="G49" s="5" t="s">
        <v>7</v>
      </c>
      <c r="H49" s="3">
        <v>12</v>
      </c>
      <c r="I49" s="3">
        <v>0.15</v>
      </c>
      <c r="J49" s="6">
        <f>D49/I49+1</f>
        <v>19.666666666666668</v>
      </c>
      <c r="K49" s="6">
        <f>E49</f>
        <v>2.032</v>
      </c>
      <c r="L49" s="6">
        <f>0.045*(F49)+0.23+0.25+F49*2</f>
        <v>0.88900000000000001</v>
      </c>
      <c r="M49" s="4">
        <f>K49+L49</f>
        <v>2.9210000000000003</v>
      </c>
      <c r="N49" s="6">
        <f>IF(H49=$N$2,$N$3*M49*J49,0)</f>
        <v>0</v>
      </c>
      <c r="O49" s="6">
        <f>IF(H49=$O$2,$O$3*M49*J49,0)</f>
        <v>51.063407407407411</v>
      </c>
    </row>
    <row r="50" spans="2:15" x14ac:dyDescent="0.25">
      <c r="B50" s="3"/>
      <c r="C50" s="3"/>
      <c r="D50" s="3"/>
      <c r="E50" s="3"/>
      <c r="F50" s="3"/>
      <c r="G50" s="5" t="s">
        <v>8</v>
      </c>
      <c r="H50" s="3">
        <v>12</v>
      </c>
      <c r="I50" s="3">
        <v>0.15</v>
      </c>
      <c r="J50" s="6">
        <f>E49/I50+1</f>
        <v>14.546666666666667</v>
      </c>
      <c r="K50" s="6">
        <f>D49</f>
        <v>2.8</v>
      </c>
      <c r="L50" s="6">
        <f>0.45*F49+2*F49+0.3+0.3</f>
        <v>1.0900000000000001</v>
      </c>
      <c r="M50" s="8">
        <f>K50+L50</f>
        <v>3.8899999999999997</v>
      </c>
      <c r="N50" s="6">
        <f>IF(H50=$N$2,$N$3*M50*J50,0)</f>
        <v>0</v>
      </c>
      <c r="O50" s="6">
        <f t="shared" ref="O50:O52" si="9">IF(H50=$O$2,$O$3*M50*J50,0)</f>
        <v>50.299140740740739</v>
      </c>
    </row>
    <row r="51" spans="2:15" x14ac:dyDescent="0.25">
      <c r="B51" s="3"/>
      <c r="C51" s="3"/>
      <c r="D51" s="3"/>
      <c r="E51" s="3"/>
      <c r="F51" s="3"/>
      <c r="G51" s="5" t="s">
        <v>9</v>
      </c>
      <c r="H51" s="3">
        <v>8</v>
      </c>
      <c r="I51" s="3">
        <v>0.25</v>
      </c>
      <c r="J51" s="6">
        <f>D49/I51+1</f>
        <v>12.2</v>
      </c>
      <c r="K51" s="6">
        <f>K49</f>
        <v>2.032</v>
      </c>
      <c r="L51" s="6">
        <f>0.23+0.25+2*F49</f>
        <v>0.88</v>
      </c>
      <c r="M51" s="4">
        <f>K51+L51</f>
        <v>2.9119999999999999</v>
      </c>
      <c r="N51" s="6">
        <f>IF(H51=$N$2,$N$3*M51*J51,0)</f>
        <v>14.03512098765432</v>
      </c>
      <c r="O51" s="6">
        <f t="shared" si="9"/>
        <v>0</v>
      </c>
    </row>
    <row r="52" spans="2:15" x14ac:dyDescent="0.25">
      <c r="B52" s="3"/>
      <c r="C52" s="3"/>
      <c r="D52" s="3"/>
      <c r="E52" s="3"/>
      <c r="F52" s="3"/>
      <c r="G52" s="5" t="s">
        <v>10</v>
      </c>
      <c r="H52" s="3">
        <v>8</v>
      </c>
      <c r="I52" s="7">
        <v>0.25</v>
      </c>
      <c r="J52" s="6">
        <f>E49/I52+1</f>
        <v>9.1280000000000001</v>
      </c>
      <c r="K52" s="6">
        <f>K50</f>
        <v>2.8</v>
      </c>
      <c r="L52" s="6">
        <f>0.3*2+2*F49</f>
        <v>1</v>
      </c>
      <c r="M52" s="4">
        <f>K52+L52</f>
        <v>3.8</v>
      </c>
      <c r="N52" s="6">
        <f>IF(H52=$N$2,$N$3*M52*J52,0)</f>
        <v>13.703269135802469</v>
      </c>
      <c r="O52" s="6">
        <f t="shared" si="9"/>
        <v>0</v>
      </c>
    </row>
    <row r="53" spans="2:15" x14ac:dyDescent="0.25">
      <c r="J53" s="69"/>
      <c r="K53" s="69"/>
      <c r="L53" s="69"/>
      <c r="N53" s="69"/>
    </row>
    <row r="54" spans="2:15" x14ac:dyDescent="0.25">
      <c r="B54" s="3">
        <v>11</v>
      </c>
      <c r="C54" s="3" t="s">
        <v>4</v>
      </c>
      <c r="D54" s="3">
        <v>2.8</v>
      </c>
      <c r="E54" s="3">
        <v>2.032</v>
      </c>
      <c r="F54" s="3">
        <v>0.2</v>
      </c>
      <c r="G54" s="5" t="s">
        <v>7</v>
      </c>
      <c r="H54" s="3">
        <v>12</v>
      </c>
      <c r="I54" s="3">
        <v>0.15</v>
      </c>
      <c r="J54" s="6">
        <f>D54/I54+1</f>
        <v>19.666666666666668</v>
      </c>
      <c r="K54" s="6">
        <f>E54</f>
        <v>2.032</v>
      </c>
      <c r="L54" s="6">
        <f>0.045*(F54)+0.23+0.25+F54*2</f>
        <v>0.88900000000000001</v>
      </c>
      <c r="M54" s="4">
        <f>K54+L54</f>
        <v>2.9210000000000003</v>
      </c>
      <c r="N54" s="6">
        <f>IF(H54=$N$2,$N$3*M54*J54,0)</f>
        <v>0</v>
      </c>
      <c r="O54" s="6">
        <f>IF(H54=$O$2,$O$3*M54*J54,0)</f>
        <v>51.063407407407411</v>
      </c>
    </row>
    <row r="55" spans="2:15" x14ac:dyDescent="0.25">
      <c r="B55" s="3"/>
      <c r="C55" s="3"/>
      <c r="D55" s="3"/>
      <c r="E55" s="3"/>
      <c r="F55" s="3"/>
      <c r="G55" s="5" t="s">
        <v>8</v>
      </c>
      <c r="H55" s="3">
        <v>12</v>
      </c>
      <c r="I55" s="3">
        <v>0.15</v>
      </c>
      <c r="J55" s="6">
        <f>E54/I55+1</f>
        <v>14.546666666666667</v>
      </c>
      <c r="K55" s="6">
        <f>D54</f>
        <v>2.8</v>
      </c>
      <c r="L55" s="6">
        <f>0.45*F54+2*F54+0.3+0.3</f>
        <v>1.0900000000000001</v>
      </c>
      <c r="M55" s="8">
        <f>K55+L55</f>
        <v>3.8899999999999997</v>
      </c>
      <c r="N55" s="6">
        <f>IF(H55=$N$2,$N$3*M55*J55,0)</f>
        <v>0</v>
      </c>
      <c r="O55" s="6">
        <f t="shared" ref="O55:O57" si="10">IF(H55=$O$2,$O$3*M55*J55,0)</f>
        <v>50.299140740740739</v>
      </c>
    </row>
    <row r="56" spans="2:15" x14ac:dyDescent="0.25">
      <c r="B56" s="3"/>
      <c r="C56" s="3"/>
      <c r="D56" s="3"/>
      <c r="E56" s="3"/>
      <c r="F56" s="3"/>
      <c r="G56" s="5" t="s">
        <v>9</v>
      </c>
      <c r="H56" s="3">
        <v>8</v>
      </c>
      <c r="I56" s="3">
        <v>0.25</v>
      </c>
      <c r="J56" s="6">
        <f>D54/I56+1</f>
        <v>12.2</v>
      </c>
      <c r="K56" s="6">
        <f>K54</f>
        <v>2.032</v>
      </c>
      <c r="L56" s="6">
        <f>0.23+0.25+2*F54</f>
        <v>0.88</v>
      </c>
      <c r="M56" s="4">
        <f>K56+L56</f>
        <v>2.9119999999999999</v>
      </c>
      <c r="N56" s="6">
        <f>IF(H56=$N$2,$N$3*M56*J56,0)</f>
        <v>14.03512098765432</v>
      </c>
      <c r="O56" s="6">
        <f t="shared" si="10"/>
        <v>0</v>
      </c>
    </row>
    <row r="57" spans="2:15" x14ac:dyDescent="0.25">
      <c r="B57" s="3"/>
      <c r="C57" s="3"/>
      <c r="D57" s="3"/>
      <c r="E57" s="3"/>
      <c r="F57" s="3"/>
      <c r="G57" s="5" t="s">
        <v>10</v>
      </c>
      <c r="H57" s="3">
        <v>8</v>
      </c>
      <c r="I57" s="7">
        <v>0.25</v>
      </c>
      <c r="J57" s="6">
        <f>E54/I57+1</f>
        <v>9.1280000000000001</v>
      </c>
      <c r="K57" s="6">
        <f>K55</f>
        <v>2.8</v>
      </c>
      <c r="L57" s="6">
        <f>0.3*2+2*F54</f>
        <v>1</v>
      </c>
      <c r="M57" s="4">
        <f>K57+L57</f>
        <v>3.8</v>
      </c>
      <c r="N57" s="6">
        <f>IF(H57=$N$2,$N$3*M57*J57,0)</f>
        <v>13.703269135802469</v>
      </c>
      <c r="O57" s="6">
        <f t="shared" si="10"/>
        <v>0</v>
      </c>
    </row>
    <row r="58" spans="2:15" x14ac:dyDescent="0.25">
      <c r="J58" s="69"/>
      <c r="K58" s="69"/>
      <c r="L58" s="69"/>
      <c r="N58" s="69"/>
    </row>
    <row r="59" spans="2:15" x14ac:dyDescent="0.25">
      <c r="B59" s="3">
        <v>12</v>
      </c>
      <c r="C59" s="3" t="s">
        <v>18</v>
      </c>
      <c r="D59" s="3">
        <v>2.83</v>
      </c>
      <c r="E59" s="3">
        <v>2.33</v>
      </c>
      <c r="F59" s="3">
        <v>0.15</v>
      </c>
      <c r="G59" s="5" t="s">
        <v>7</v>
      </c>
      <c r="H59" s="3">
        <v>8</v>
      </c>
      <c r="I59" s="3">
        <v>0.125</v>
      </c>
      <c r="J59" s="6">
        <f>D59/I59+1</f>
        <v>23.64</v>
      </c>
      <c r="K59" s="6">
        <f>E59</f>
        <v>2.33</v>
      </c>
      <c r="L59" s="6">
        <f>0.045*(F59)+0.3+0.23+F59*2</f>
        <v>0.83674999999999988</v>
      </c>
      <c r="M59" s="4">
        <f>K59+L59</f>
        <v>3.16675</v>
      </c>
      <c r="N59" s="6">
        <f>IF(H59=$N$2,$N$3*M59*J59,0)</f>
        <v>29.575099259259257</v>
      </c>
      <c r="O59" s="6">
        <f>IF(H59=$O$2,$O$3*M59*J59,0)</f>
        <v>0</v>
      </c>
    </row>
    <row r="60" spans="2:15" x14ac:dyDescent="0.25">
      <c r="B60" s="3"/>
      <c r="C60" s="3"/>
      <c r="D60" s="3"/>
      <c r="E60" s="3"/>
      <c r="F60" s="3"/>
      <c r="G60" s="5" t="s">
        <v>8</v>
      </c>
      <c r="H60" s="3">
        <v>8</v>
      </c>
      <c r="I60" s="3">
        <v>0.23</v>
      </c>
      <c r="J60" s="6">
        <f>E59/I60+1</f>
        <v>11.130434782608695</v>
      </c>
      <c r="K60" s="6">
        <f>D59</f>
        <v>2.83</v>
      </c>
      <c r="L60" s="6">
        <f>0.3*2+F59*2</f>
        <v>0.89999999999999991</v>
      </c>
      <c r="M60" s="8">
        <f>K60+L60</f>
        <v>3.73</v>
      </c>
      <c r="N60" s="6">
        <f>IF(H60=$N$2,$N$3*M60*J60,0)</f>
        <v>16.401588835212021</v>
      </c>
      <c r="O60" s="6">
        <f t="shared" ref="O60" si="11">IF(H60=$O$2,$O$3*M60*J60,0)</f>
        <v>0</v>
      </c>
    </row>
    <row r="61" spans="2:15" x14ac:dyDescent="0.25">
      <c r="J61" s="69"/>
      <c r="K61" s="69"/>
      <c r="L61" s="69"/>
      <c r="N61" s="69"/>
    </row>
    <row r="62" spans="2:15" x14ac:dyDescent="0.25">
      <c r="B62" s="3">
        <v>13</v>
      </c>
      <c r="C62" s="3" t="s">
        <v>18</v>
      </c>
      <c r="D62" s="3">
        <v>2.7549999999999999</v>
      </c>
      <c r="E62" s="3">
        <v>2.33</v>
      </c>
      <c r="F62" s="3">
        <v>0.15</v>
      </c>
      <c r="G62" s="5" t="s">
        <v>7</v>
      </c>
      <c r="H62" s="3">
        <v>8</v>
      </c>
      <c r="I62" s="3">
        <v>0.125</v>
      </c>
      <c r="J62" s="6">
        <f>D62/I62+1</f>
        <v>23.04</v>
      </c>
      <c r="K62" s="6">
        <f>E62</f>
        <v>2.33</v>
      </c>
      <c r="L62" s="6">
        <f>0.045*(F62)+0.3+0.23+F62*2</f>
        <v>0.83674999999999988</v>
      </c>
      <c r="M62" s="4">
        <f>K62+L62</f>
        <v>3.16675</v>
      </c>
      <c r="N62" s="6">
        <f>IF(H62=$N$2,$N$3*M62*J62,0)</f>
        <v>28.824462222222216</v>
      </c>
      <c r="O62" s="6">
        <f>IF(H62=$O$2,$O$3*M62*J62,0)</f>
        <v>0</v>
      </c>
    </row>
    <row r="63" spans="2:15" x14ac:dyDescent="0.25">
      <c r="B63" s="3"/>
      <c r="C63" s="3"/>
      <c r="D63" s="3"/>
      <c r="E63" s="3"/>
      <c r="F63" s="3"/>
      <c r="G63" s="5" t="s">
        <v>8</v>
      </c>
      <c r="H63" s="3">
        <v>8</v>
      </c>
      <c r="I63" s="3">
        <v>0.23</v>
      </c>
      <c r="J63" s="6">
        <f>E62/I63+1</f>
        <v>11.130434782608695</v>
      </c>
      <c r="K63" s="6">
        <f>D62</f>
        <v>2.7549999999999999</v>
      </c>
      <c r="L63" s="6">
        <f>0.3*2+F62*2</f>
        <v>0.89999999999999991</v>
      </c>
      <c r="M63" s="8">
        <f>K63+L63</f>
        <v>3.6549999999999998</v>
      </c>
      <c r="N63" s="6">
        <f>IF(H63=$N$2,$N$3*M63*J63,0)</f>
        <v>16.071798174986579</v>
      </c>
      <c r="O63" s="6">
        <f t="shared" ref="O63" si="12">IF(H63=$O$2,$O$3*M63*J63,0)</f>
        <v>0</v>
      </c>
    </row>
    <row r="64" spans="2:15" x14ac:dyDescent="0.25">
      <c r="J64" s="69"/>
      <c r="K64" s="69"/>
      <c r="L64" s="69"/>
      <c r="N64" s="69"/>
    </row>
    <row r="65" spans="2:15" x14ac:dyDescent="0.25">
      <c r="B65" s="3">
        <v>14</v>
      </c>
      <c r="C65" s="3" t="s">
        <v>18</v>
      </c>
      <c r="D65" s="3">
        <v>2.7549999999999999</v>
      </c>
      <c r="E65" s="3">
        <v>2.33</v>
      </c>
      <c r="F65" s="3">
        <v>0.15</v>
      </c>
      <c r="G65" s="5" t="s">
        <v>7</v>
      </c>
      <c r="H65" s="3">
        <v>8</v>
      </c>
      <c r="I65" s="3">
        <v>0.125</v>
      </c>
      <c r="J65" s="6">
        <v>23.64</v>
      </c>
      <c r="K65" s="6">
        <v>2.33</v>
      </c>
      <c r="L65" s="6">
        <v>0.83674999999999988</v>
      </c>
      <c r="M65" s="4">
        <v>3.16675</v>
      </c>
      <c r="N65" s="6">
        <v>29.575099259259257</v>
      </c>
      <c r="O65" s="6">
        <v>0</v>
      </c>
    </row>
    <row r="66" spans="2:15" x14ac:dyDescent="0.25">
      <c r="B66" s="3"/>
      <c r="C66" s="3"/>
      <c r="D66" s="3"/>
      <c r="E66" s="3"/>
      <c r="F66" s="3"/>
      <c r="G66" s="5" t="s">
        <v>8</v>
      </c>
      <c r="H66" s="3">
        <v>8</v>
      </c>
      <c r="I66" s="3">
        <v>0.23</v>
      </c>
      <c r="J66" s="6">
        <v>11.130434782608695</v>
      </c>
      <c r="K66" s="6">
        <v>2.83</v>
      </c>
      <c r="L66" s="6">
        <v>0.89999999999999991</v>
      </c>
      <c r="M66" s="8">
        <v>3.73</v>
      </c>
      <c r="N66" s="6">
        <v>16.401588835212021</v>
      </c>
      <c r="O66" s="6">
        <v>0</v>
      </c>
    </row>
    <row r="67" spans="2:15" x14ac:dyDescent="0.25">
      <c r="J67" s="69"/>
      <c r="K67" s="69"/>
      <c r="L67" s="69"/>
      <c r="N67" s="69"/>
    </row>
    <row r="68" spans="2:15" x14ac:dyDescent="0.25">
      <c r="B68" s="3">
        <v>15</v>
      </c>
      <c r="C68" s="3" t="s">
        <v>18</v>
      </c>
      <c r="D68" s="3">
        <v>2.75</v>
      </c>
      <c r="E68" s="3">
        <v>2.33</v>
      </c>
      <c r="F68" s="3">
        <v>0.15</v>
      </c>
      <c r="G68" s="14" t="s">
        <v>7</v>
      </c>
      <c r="H68" s="15">
        <v>8</v>
      </c>
      <c r="I68" s="15">
        <v>0.125</v>
      </c>
      <c r="J68" s="6">
        <f>D68/I68</f>
        <v>22</v>
      </c>
      <c r="K68" s="6">
        <f>E68</f>
        <v>2.33</v>
      </c>
      <c r="L68" s="6">
        <f>0.045*(F68)+0.3+0.3+F68*2</f>
        <v>0.90674999999999994</v>
      </c>
      <c r="M68" s="75">
        <f>K68+L68</f>
        <v>3.2367499999999998</v>
      </c>
      <c r="N68" s="6">
        <f>J68*M68*N3</f>
        <v>28.131753086419753</v>
      </c>
      <c r="O68" s="6">
        <v>0</v>
      </c>
    </row>
    <row r="69" spans="2:15" x14ac:dyDescent="0.25">
      <c r="B69" s="3"/>
      <c r="C69" s="3"/>
      <c r="D69" s="3"/>
      <c r="E69" s="3"/>
      <c r="F69" s="3"/>
      <c r="G69" s="14" t="s">
        <v>8</v>
      </c>
      <c r="H69" s="15">
        <v>8</v>
      </c>
      <c r="I69" s="76">
        <v>0.23</v>
      </c>
      <c r="J69" s="63">
        <f>E68/I69</f>
        <v>10.130434782608695</v>
      </c>
      <c r="K69" s="63">
        <f>D68</f>
        <v>2.75</v>
      </c>
      <c r="L69" s="6">
        <f>0.045*(F68)+0.3+0.3+F68*2</f>
        <v>0.90674999999999994</v>
      </c>
      <c r="M69" s="77">
        <f>K69+L69</f>
        <v>3.6567499999999997</v>
      </c>
      <c r="N69" s="6">
        <f>J69*M69*N3</f>
        <v>14.634851315083196</v>
      </c>
      <c r="O69" s="6">
        <v>0</v>
      </c>
    </row>
    <row r="70" spans="2:15" x14ac:dyDescent="0.25">
      <c r="I70" s="78"/>
      <c r="J70" s="72"/>
      <c r="K70" s="72"/>
      <c r="L70" s="72"/>
      <c r="M70" s="79"/>
      <c r="N70" s="6"/>
      <c r="O70" s="1"/>
    </row>
    <row r="71" spans="2:15" x14ac:dyDescent="0.25">
      <c r="B71" s="3">
        <v>16</v>
      </c>
      <c r="C71" s="3" t="s">
        <v>18</v>
      </c>
      <c r="D71" s="3">
        <v>2.7949999999999999</v>
      </c>
      <c r="E71" s="3">
        <v>2.33</v>
      </c>
      <c r="F71" s="3">
        <v>0.15</v>
      </c>
      <c r="G71" s="3" t="s">
        <v>7</v>
      </c>
      <c r="H71" s="3">
        <v>8</v>
      </c>
      <c r="I71" s="53">
        <v>0.125</v>
      </c>
      <c r="J71" s="74">
        <f>D71/I71</f>
        <v>22.36</v>
      </c>
      <c r="K71" s="74">
        <f>E71</f>
        <v>2.33</v>
      </c>
      <c r="L71" s="6">
        <f>0.045*(F71)+0.3+0.3+F71*2</f>
        <v>0.90674999999999994</v>
      </c>
      <c r="M71" s="75">
        <f>K71+L71</f>
        <v>3.2367499999999998</v>
      </c>
      <c r="N71" s="6">
        <f>J71*M71*N3</f>
        <v>28.592090864197527</v>
      </c>
      <c r="O71" s="6">
        <v>0</v>
      </c>
    </row>
    <row r="72" spans="2:15" x14ac:dyDescent="0.25">
      <c r="B72" s="3"/>
      <c r="C72" s="3"/>
      <c r="D72" s="3"/>
      <c r="E72" s="3"/>
      <c r="F72" s="3"/>
      <c r="G72" s="3" t="s">
        <v>8</v>
      </c>
      <c r="H72" s="3">
        <v>8</v>
      </c>
      <c r="I72" s="3">
        <v>0.23</v>
      </c>
      <c r="J72" s="63">
        <f>E71/I72</f>
        <v>10.130434782608695</v>
      </c>
      <c r="K72" s="6">
        <f>D71</f>
        <v>2.7949999999999999</v>
      </c>
      <c r="L72" s="6">
        <f>0.045*(F71)+0.3+0.3+F71*2</f>
        <v>0.90674999999999994</v>
      </c>
      <c r="M72" s="77">
        <f>K72+L72</f>
        <v>3.7017499999999997</v>
      </c>
      <c r="N72" s="6">
        <f>J72*M72*N3</f>
        <v>14.814947933440685</v>
      </c>
      <c r="O72" s="6">
        <v>0</v>
      </c>
    </row>
    <row r="73" spans="2:15" x14ac:dyDescent="0.25">
      <c r="J73" s="72"/>
      <c r="K73" s="69"/>
      <c r="L73" s="69"/>
      <c r="N73" s="6"/>
      <c r="O73" s="1"/>
    </row>
    <row r="74" spans="2:15" x14ac:dyDescent="0.25">
      <c r="B74" s="3">
        <v>17</v>
      </c>
      <c r="C74" s="3" t="s">
        <v>18</v>
      </c>
      <c r="D74" s="3">
        <v>2.7949999999999999</v>
      </c>
      <c r="E74" s="3">
        <v>2.33</v>
      </c>
      <c r="F74" s="3">
        <v>0.15</v>
      </c>
      <c r="G74" s="3" t="s">
        <v>7</v>
      </c>
      <c r="H74" s="3">
        <v>8</v>
      </c>
      <c r="I74" s="3">
        <v>0.125</v>
      </c>
      <c r="J74" s="74">
        <f>D74/I74</f>
        <v>22.36</v>
      </c>
      <c r="K74" s="6">
        <f>E74</f>
        <v>2.33</v>
      </c>
      <c r="L74" s="6">
        <f>0.045*(F74)+0.3+0.3+F74*2</f>
        <v>0.90674999999999994</v>
      </c>
      <c r="M74" s="75">
        <f>K74+L74</f>
        <v>3.2367499999999998</v>
      </c>
      <c r="N74" s="6">
        <f>J74*M74*N3</f>
        <v>28.592090864197527</v>
      </c>
      <c r="O74" s="6">
        <v>0</v>
      </c>
    </row>
    <row r="75" spans="2:15" x14ac:dyDescent="0.25">
      <c r="B75" s="3"/>
      <c r="C75" s="3"/>
      <c r="D75" s="3"/>
      <c r="E75" s="3"/>
      <c r="F75" s="3"/>
      <c r="G75" s="3" t="s">
        <v>19</v>
      </c>
      <c r="H75" s="3">
        <v>8</v>
      </c>
      <c r="I75" s="3">
        <v>0.23</v>
      </c>
      <c r="J75" s="63">
        <f>E74/I75</f>
        <v>10.130434782608695</v>
      </c>
      <c r="K75" s="6">
        <f>D74</f>
        <v>2.7949999999999999</v>
      </c>
      <c r="L75" s="6">
        <f>0.045*(F74)+0.3+0.3+F74*2</f>
        <v>0.90674999999999994</v>
      </c>
      <c r="M75" s="77">
        <f>K75+L75</f>
        <v>3.7017499999999997</v>
      </c>
      <c r="N75" s="6">
        <f>J75*M75*N3</f>
        <v>14.814947933440685</v>
      </c>
      <c r="O75" s="6">
        <v>0</v>
      </c>
    </row>
    <row r="76" spans="2:15" x14ac:dyDescent="0.25">
      <c r="I76" s="13"/>
      <c r="J76" s="72"/>
      <c r="K76" s="69"/>
      <c r="L76" s="69"/>
      <c r="N76" s="6"/>
      <c r="O76" s="1"/>
    </row>
    <row r="77" spans="2:15" x14ac:dyDescent="0.25">
      <c r="B77" s="3">
        <v>18</v>
      </c>
      <c r="C77" s="3" t="s">
        <v>18</v>
      </c>
      <c r="D77" s="3">
        <v>2.75</v>
      </c>
      <c r="E77" s="3">
        <v>2.33</v>
      </c>
      <c r="F77" s="3">
        <v>0.15</v>
      </c>
      <c r="G77" s="1" t="s">
        <v>7</v>
      </c>
      <c r="H77" s="3">
        <v>8</v>
      </c>
      <c r="I77" s="3">
        <v>0.125</v>
      </c>
      <c r="J77" s="74">
        <f>D77/I77</f>
        <v>22</v>
      </c>
      <c r="K77" s="6">
        <f>E77</f>
        <v>2.33</v>
      </c>
      <c r="L77" s="6">
        <f>0.045*(F77)+0.3+0.3+F77*2</f>
        <v>0.90674999999999994</v>
      </c>
      <c r="M77" s="75">
        <f>K77+L77</f>
        <v>3.2367499999999998</v>
      </c>
      <c r="N77" s="6">
        <f>J77*M77*N3</f>
        <v>28.131753086419753</v>
      </c>
      <c r="O77" s="6">
        <v>0</v>
      </c>
    </row>
    <row r="78" spans="2:15" x14ac:dyDescent="0.25">
      <c r="B78" s="3"/>
      <c r="C78" s="3"/>
      <c r="D78" s="3"/>
      <c r="E78" s="3"/>
      <c r="F78" s="3"/>
      <c r="G78" s="1" t="s">
        <v>8</v>
      </c>
      <c r="H78" s="3">
        <v>8</v>
      </c>
      <c r="I78" s="3">
        <v>0.23</v>
      </c>
      <c r="J78" s="63">
        <f>E77/I78</f>
        <v>10.130434782608695</v>
      </c>
      <c r="K78" s="6">
        <f>D77</f>
        <v>2.75</v>
      </c>
      <c r="L78" s="6">
        <f>0.045*(F77)+0.3+0.3+F77*2</f>
        <v>0.90674999999999994</v>
      </c>
      <c r="M78" s="77">
        <f>K78+L78</f>
        <v>3.6567499999999997</v>
      </c>
      <c r="N78" s="6">
        <f>J78*M78*N3</f>
        <v>14.634851315083196</v>
      </c>
      <c r="O78" s="6">
        <v>0</v>
      </c>
    </row>
    <row r="79" spans="2:15" x14ac:dyDescent="0.25">
      <c r="J79" s="72"/>
      <c r="K79" s="69"/>
      <c r="L79" s="69"/>
      <c r="N79" s="6"/>
      <c r="O79" s="1"/>
    </row>
    <row r="80" spans="2:15" x14ac:dyDescent="0.25">
      <c r="B80" s="3">
        <v>19</v>
      </c>
      <c r="C80" s="3" t="s">
        <v>18</v>
      </c>
      <c r="D80" s="3">
        <v>2.7949999999999999</v>
      </c>
      <c r="E80" s="3">
        <v>2.33</v>
      </c>
      <c r="F80" s="3">
        <v>0.15</v>
      </c>
      <c r="G80" s="1" t="s">
        <v>7</v>
      </c>
      <c r="H80" s="3">
        <v>8</v>
      </c>
      <c r="I80" s="3">
        <v>0.125</v>
      </c>
      <c r="J80" s="74">
        <f>D80/I80</f>
        <v>22.36</v>
      </c>
      <c r="K80" s="6">
        <f>E80</f>
        <v>2.33</v>
      </c>
      <c r="L80" s="6">
        <f>0.045*(F80)+0.3+0.3+F80*2</f>
        <v>0.90674999999999994</v>
      </c>
      <c r="M80" s="75">
        <f>K80+L80</f>
        <v>3.2367499999999998</v>
      </c>
      <c r="N80" s="6">
        <f>J80*M80*N3</f>
        <v>28.592090864197527</v>
      </c>
      <c r="O80" s="6">
        <v>0</v>
      </c>
    </row>
    <row r="81" spans="2:15" x14ac:dyDescent="0.25">
      <c r="B81" s="3"/>
      <c r="C81" s="3"/>
      <c r="D81" s="3"/>
      <c r="E81" s="3"/>
      <c r="F81" s="3"/>
      <c r="G81" s="1" t="s">
        <v>8</v>
      </c>
      <c r="H81" s="3">
        <v>8</v>
      </c>
      <c r="I81" s="3">
        <v>0.23</v>
      </c>
      <c r="J81" s="63">
        <f>E80/I81</f>
        <v>10.130434782608695</v>
      </c>
      <c r="K81" s="6">
        <f>D80</f>
        <v>2.7949999999999999</v>
      </c>
      <c r="L81" s="6">
        <f>0.045*(F80)+0.3+0.3+F80*2</f>
        <v>0.90674999999999994</v>
      </c>
      <c r="M81" s="77">
        <f>K81+L81</f>
        <v>3.7017499999999997</v>
      </c>
      <c r="N81" s="6">
        <f>J81*M81*N3</f>
        <v>14.814947933440685</v>
      </c>
      <c r="O81" s="6">
        <v>0</v>
      </c>
    </row>
    <row r="82" spans="2:15" x14ac:dyDescent="0.25">
      <c r="J82" s="72"/>
      <c r="K82" s="80"/>
      <c r="L82" s="69"/>
      <c r="N82" s="6"/>
      <c r="O82" s="1"/>
    </row>
    <row r="83" spans="2:15" x14ac:dyDescent="0.25">
      <c r="B83" s="3">
        <v>20</v>
      </c>
      <c r="C83" s="3" t="s">
        <v>18</v>
      </c>
      <c r="D83" s="3">
        <v>2.93</v>
      </c>
      <c r="E83" s="3">
        <v>2.65</v>
      </c>
      <c r="F83" s="3">
        <v>0.15</v>
      </c>
      <c r="G83" s="1" t="s">
        <v>7</v>
      </c>
      <c r="H83" s="3">
        <v>8</v>
      </c>
      <c r="I83" s="3">
        <v>0.125</v>
      </c>
      <c r="J83" s="74">
        <f>D83/I83</f>
        <v>23.44</v>
      </c>
      <c r="K83" s="6">
        <f>E83</f>
        <v>2.65</v>
      </c>
      <c r="L83" s="6">
        <f>0.045*(F83)+0.3+0.3+F83*2</f>
        <v>0.90674999999999994</v>
      </c>
      <c r="M83" s="75">
        <f>K83+L83</f>
        <v>3.5567500000000001</v>
      </c>
      <c r="N83" s="6">
        <f>J83*M83*N3</f>
        <v>32.936383209876546</v>
      </c>
      <c r="O83" s="6">
        <v>0</v>
      </c>
    </row>
    <row r="84" spans="2:15" x14ac:dyDescent="0.25">
      <c r="B84" s="3"/>
      <c r="C84" s="3"/>
      <c r="D84" s="3"/>
      <c r="E84" s="3"/>
      <c r="F84" s="3"/>
      <c r="G84" s="1" t="s">
        <v>8</v>
      </c>
      <c r="H84" s="3">
        <v>8</v>
      </c>
      <c r="I84" s="3">
        <v>0.23</v>
      </c>
      <c r="J84" s="63">
        <f>E83/I84</f>
        <v>11.521739130434781</v>
      </c>
      <c r="K84" s="6">
        <f>D83</f>
        <v>2.93</v>
      </c>
      <c r="L84" s="6">
        <f>0.045*(F83)+0.3+0.3+F83*2</f>
        <v>0.90674999999999994</v>
      </c>
      <c r="M84" s="77">
        <f>K84+L84</f>
        <v>3.8367500000000003</v>
      </c>
      <c r="N84" s="6">
        <f>J84*M84*N3</f>
        <v>17.464111647879761</v>
      </c>
      <c r="O84" s="6">
        <v>0</v>
      </c>
    </row>
    <row r="85" spans="2:15" x14ac:dyDescent="0.25">
      <c r="J85" s="72"/>
      <c r="K85" s="69"/>
      <c r="L85" s="69"/>
      <c r="N85" s="6"/>
      <c r="O85" s="1"/>
    </row>
    <row r="86" spans="2:15" x14ac:dyDescent="0.25">
      <c r="B86" s="3">
        <v>21</v>
      </c>
      <c r="C86" s="3" t="s">
        <v>18</v>
      </c>
      <c r="D86" s="3">
        <v>2.88</v>
      </c>
      <c r="E86" s="3">
        <v>2.65</v>
      </c>
      <c r="F86" s="3">
        <v>0.15</v>
      </c>
      <c r="G86" s="1" t="s">
        <v>7</v>
      </c>
      <c r="H86" s="3">
        <v>8</v>
      </c>
      <c r="I86" s="3">
        <v>0.125</v>
      </c>
      <c r="J86" s="74">
        <f>D86/I86</f>
        <v>23.04</v>
      </c>
      <c r="K86" s="6">
        <f>E86</f>
        <v>2.65</v>
      </c>
      <c r="L86" s="6">
        <f>0.045*(F86)+0.3+0.3+F86*2</f>
        <v>0.90674999999999994</v>
      </c>
      <c r="M86" s="75">
        <f>K86+L86</f>
        <v>3.5567500000000001</v>
      </c>
      <c r="N86" s="6">
        <f>J86*M86*N3</f>
        <v>32.374328888888883</v>
      </c>
      <c r="O86" s="6">
        <v>0</v>
      </c>
    </row>
    <row r="87" spans="2:15" x14ac:dyDescent="0.25">
      <c r="B87" s="3"/>
      <c r="C87" s="3"/>
      <c r="D87" s="3"/>
      <c r="E87" s="3"/>
      <c r="F87" s="3"/>
      <c r="G87" s="1" t="s">
        <v>8</v>
      </c>
      <c r="H87" s="3">
        <v>8</v>
      </c>
      <c r="I87" s="3">
        <v>0.23</v>
      </c>
      <c r="J87" s="63">
        <f>E86/I87</f>
        <v>11.521739130434781</v>
      </c>
      <c r="K87" s="6">
        <f>D86</f>
        <v>2.88</v>
      </c>
      <c r="L87" s="6">
        <f>0.045*(F86)+0.3+0.3+F86*2</f>
        <v>0.90674999999999994</v>
      </c>
      <c r="M87" s="77">
        <f>K87+L87</f>
        <v>3.7867499999999996</v>
      </c>
      <c r="N87" s="6">
        <f>J87*M87*N3</f>
        <v>17.236521739130428</v>
      </c>
      <c r="O87" s="6">
        <v>0</v>
      </c>
    </row>
    <row r="88" spans="2:15" x14ac:dyDescent="0.25">
      <c r="J88" s="72"/>
      <c r="K88" s="69"/>
      <c r="L88" s="69"/>
      <c r="N88" s="6"/>
      <c r="O88" s="1"/>
    </row>
    <row r="89" spans="2:15" x14ac:dyDescent="0.25">
      <c r="B89" s="3">
        <v>22</v>
      </c>
      <c r="C89" s="3" t="s">
        <v>18</v>
      </c>
      <c r="D89" s="3">
        <v>2.85</v>
      </c>
      <c r="E89" s="3">
        <v>2.65</v>
      </c>
      <c r="F89" s="3">
        <v>0.15</v>
      </c>
      <c r="G89" s="1" t="s">
        <v>7</v>
      </c>
      <c r="H89" s="3">
        <v>8</v>
      </c>
      <c r="I89" s="3">
        <v>0.125</v>
      </c>
      <c r="J89" s="74">
        <f>D89/I89</f>
        <v>22.8</v>
      </c>
      <c r="K89" s="6">
        <f>E89</f>
        <v>2.65</v>
      </c>
      <c r="L89" s="6">
        <f>0.045*(F89)+0.38+0.38+F89*2</f>
        <v>1.0667500000000001</v>
      </c>
      <c r="M89" s="75">
        <f>K89+L89</f>
        <v>3.7167500000000002</v>
      </c>
      <c r="N89" s="6">
        <f>J89*M89*N3</f>
        <v>33.478281481481481</v>
      </c>
      <c r="O89" s="6">
        <v>0</v>
      </c>
    </row>
    <row r="90" spans="2:15" x14ac:dyDescent="0.25">
      <c r="B90" s="3"/>
      <c r="C90" s="3"/>
      <c r="D90" s="3"/>
      <c r="E90" s="3"/>
      <c r="F90" s="3"/>
      <c r="G90" s="1" t="s">
        <v>8</v>
      </c>
      <c r="H90" s="3">
        <v>8</v>
      </c>
      <c r="I90" s="3">
        <v>0.23</v>
      </c>
      <c r="J90" s="63">
        <f>E89/I90</f>
        <v>11.521739130434781</v>
      </c>
      <c r="K90" s="6">
        <f>D89</f>
        <v>2.85</v>
      </c>
      <c r="L90" s="6">
        <f>0.045*(F89)+0.3+0.3+F89*2</f>
        <v>0.90674999999999994</v>
      </c>
      <c r="M90" s="77">
        <f>K90+L90</f>
        <v>3.7567500000000003</v>
      </c>
      <c r="N90" s="6">
        <f>J90*M90*N3</f>
        <v>17.099967793880836</v>
      </c>
      <c r="O90" s="6">
        <v>0</v>
      </c>
    </row>
    <row r="91" spans="2:15" x14ac:dyDescent="0.25">
      <c r="J91" s="72"/>
      <c r="K91" s="69"/>
      <c r="L91" s="69"/>
      <c r="N91" s="6"/>
      <c r="O91" s="1"/>
    </row>
    <row r="92" spans="2:15" s="19" customFormat="1" x14ac:dyDescent="0.25">
      <c r="B92" s="3">
        <v>23</v>
      </c>
      <c r="C92" s="3" t="s">
        <v>18</v>
      </c>
      <c r="D92" s="3">
        <v>2.83</v>
      </c>
      <c r="E92" s="3">
        <v>5.5739999999999998</v>
      </c>
      <c r="F92" s="3">
        <v>0.15</v>
      </c>
      <c r="G92" s="1" t="s">
        <v>7</v>
      </c>
      <c r="H92" s="3">
        <v>8</v>
      </c>
      <c r="I92" s="3">
        <v>0.125</v>
      </c>
      <c r="J92" s="74">
        <f>D92/I92</f>
        <v>22.64</v>
      </c>
      <c r="K92" s="6">
        <f>E92</f>
        <v>5.5739999999999998</v>
      </c>
      <c r="L92" s="6">
        <f>0.045*(F92)+0.3+0.3+F92*2</f>
        <v>0.90674999999999994</v>
      </c>
      <c r="M92" s="75">
        <f>K92+L92</f>
        <v>6.4807499999999996</v>
      </c>
      <c r="N92" s="6">
        <f>J92*M92*N3</f>
        <v>57.96510814814814</v>
      </c>
      <c r="O92" s="6">
        <v>0</v>
      </c>
    </row>
    <row r="93" spans="2:15" x14ac:dyDescent="0.25">
      <c r="B93" s="3"/>
      <c r="C93" s="3"/>
      <c r="D93" s="3"/>
      <c r="E93" s="3"/>
      <c r="F93" s="3"/>
      <c r="G93" s="1" t="s">
        <v>8</v>
      </c>
      <c r="H93" s="3">
        <v>8</v>
      </c>
      <c r="I93" s="3">
        <v>0.23</v>
      </c>
      <c r="J93" s="63">
        <f>E92/I93</f>
        <v>24.234782608695649</v>
      </c>
      <c r="K93" s="6">
        <f>D92</f>
        <v>2.83</v>
      </c>
      <c r="L93" s="6">
        <f>0.045*(F92)+0.3+0.3+F92*2</f>
        <v>0.90674999999999994</v>
      </c>
      <c r="M93" s="77">
        <f>K93+L93</f>
        <v>3.7367499999999998</v>
      </c>
      <c r="N93" s="6">
        <f>J93*M93*N3</f>
        <v>35.776523027375191</v>
      </c>
      <c r="O93" s="6">
        <v>0</v>
      </c>
    </row>
    <row r="94" spans="2:15" x14ac:dyDescent="0.25">
      <c r="J94" s="72"/>
      <c r="K94" s="69"/>
      <c r="L94" s="69"/>
      <c r="N94" s="6"/>
      <c r="O94" s="1"/>
    </row>
    <row r="95" spans="2:15" s="19" customFormat="1" x14ac:dyDescent="0.25">
      <c r="B95" s="3">
        <v>24</v>
      </c>
      <c r="C95" s="3" t="s">
        <v>18</v>
      </c>
      <c r="D95" s="3">
        <v>2.7949999999999999</v>
      </c>
      <c r="E95" s="3">
        <v>5.58</v>
      </c>
      <c r="F95" s="3">
        <v>0.15</v>
      </c>
      <c r="G95" s="1" t="s">
        <v>7</v>
      </c>
      <c r="H95" s="3">
        <v>8</v>
      </c>
      <c r="I95" s="3">
        <v>0.125</v>
      </c>
      <c r="J95" s="74">
        <f>D95/I95</f>
        <v>22.36</v>
      </c>
      <c r="K95" s="6">
        <f>E95</f>
        <v>5.58</v>
      </c>
      <c r="L95" s="6">
        <f>0.045*(F95)+0.3+0.3+F95*2</f>
        <v>0.90674999999999994</v>
      </c>
      <c r="M95" s="75">
        <f>K95+L95</f>
        <v>6.4867499999999998</v>
      </c>
      <c r="N95" s="6">
        <f>J95*M95*N3</f>
        <v>57.301226666666658</v>
      </c>
      <c r="O95" s="6">
        <v>0</v>
      </c>
    </row>
    <row r="96" spans="2:15" x14ac:dyDescent="0.25">
      <c r="B96" s="3"/>
      <c r="C96" s="3"/>
      <c r="D96" s="3"/>
      <c r="E96" s="3"/>
      <c r="F96" s="3"/>
      <c r="G96" s="1" t="s">
        <v>8</v>
      </c>
      <c r="H96" s="3">
        <v>8</v>
      </c>
      <c r="I96" s="3">
        <v>0.23</v>
      </c>
      <c r="J96" s="63">
        <f>E95/I96</f>
        <v>24.260869565217391</v>
      </c>
      <c r="K96" s="6">
        <f>D95</f>
        <v>2.7949999999999999</v>
      </c>
      <c r="L96" s="6">
        <f>0.045*(F95)+0.3+0.3+F95*2</f>
        <v>0.90674999999999994</v>
      </c>
      <c r="M96" s="77">
        <f>K96+L96</f>
        <v>3.7017499999999997</v>
      </c>
      <c r="N96" s="6">
        <f>J96*M96*N3</f>
        <v>35.479574879227052</v>
      </c>
      <c r="O96" s="6">
        <v>0</v>
      </c>
    </row>
    <row r="97" spans="2:15" x14ac:dyDescent="0.25">
      <c r="J97" s="72"/>
      <c r="K97" s="69"/>
      <c r="L97" s="69"/>
      <c r="N97" s="6"/>
      <c r="O97" s="6"/>
    </row>
    <row r="98" spans="2:15" x14ac:dyDescent="0.25">
      <c r="B98" s="3">
        <v>25</v>
      </c>
      <c r="C98" s="3" t="s">
        <v>18</v>
      </c>
      <c r="D98" s="3">
        <v>2.7949999999999999</v>
      </c>
      <c r="E98" s="3">
        <v>5.57</v>
      </c>
      <c r="F98" s="3">
        <v>0.15</v>
      </c>
      <c r="G98" s="1" t="s">
        <v>7</v>
      </c>
      <c r="H98" s="3">
        <v>8</v>
      </c>
      <c r="I98" s="3">
        <v>0.125</v>
      </c>
      <c r="J98" s="74">
        <f>D98/I98</f>
        <v>22.36</v>
      </c>
      <c r="K98" s="6">
        <f>E98</f>
        <v>5.57</v>
      </c>
      <c r="L98" s="6">
        <f>0.045*(F98)+0.3+0.3+F98*2</f>
        <v>0.90674999999999994</v>
      </c>
      <c r="M98" s="75">
        <f>K98+L98</f>
        <v>6.47675</v>
      </c>
      <c r="N98" s="6">
        <f>IF(H98=$N$2,$N$3*M98*J98,0)</f>
        <v>57.212890864197533</v>
      </c>
      <c r="O98" s="6">
        <v>0</v>
      </c>
    </row>
    <row r="99" spans="2:15" x14ac:dyDescent="0.25">
      <c r="B99" s="3"/>
      <c r="C99" s="3"/>
      <c r="D99" s="3"/>
      <c r="E99" s="3"/>
      <c r="F99" s="3"/>
      <c r="G99" s="1" t="s">
        <v>8</v>
      </c>
      <c r="H99" s="3">
        <v>8</v>
      </c>
      <c r="I99" s="3">
        <v>0.23</v>
      </c>
      <c r="J99" s="63">
        <f>E98/I99</f>
        <v>24.217391304347828</v>
      </c>
      <c r="K99" s="6">
        <f>D98</f>
        <v>2.7949999999999999</v>
      </c>
      <c r="L99" s="6">
        <f>0.045*(F98)+0.3+0.3+F98*2</f>
        <v>0.90674999999999994</v>
      </c>
      <c r="M99" s="77">
        <f>K99+L99</f>
        <v>3.7017499999999997</v>
      </c>
      <c r="N99" s="6">
        <f>IF(H99=$N$2,$N$3*M99*J99,0)</f>
        <v>35.415991411701555</v>
      </c>
      <c r="O99" s="6">
        <v>0</v>
      </c>
    </row>
    <row r="100" spans="2:15" x14ac:dyDescent="0.25">
      <c r="J100" s="72"/>
      <c r="K100" s="69"/>
      <c r="L100" s="69"/>
      <c r="N100" s="6"/>
      <c r="O100" s="1"/>
    </row>
    <row r="101" spans="2:15" x14ac:dyDescent="0.25">
      <c r="B101" s="3">
        <v>26</v>
      </c>
      <c r="C101" s="3" t="s">
        <v>18</v>
      </c>
      <c r="D101" s="3">
        <v>2.7949999999999999</v>
      </c>
      <c r="E101" s="3">
        <v>5.57</v>
      </c>
      <c r="F101" s="3">
        <v>0.15</v>
      </c>
      <c r="G101" s="1" t="s">
        <v>7</v>
      </c>
      <c r="H101" s="3">
        <v>8</v>
      </c>
      <c r="I101" s="3">
        <v>0.125</v>
      </c>
      <c r="J101" s="74">
        <f>D101/I101</f>
        <v>22.36</v>
      </c>
      <c r="K101" s="6">
        <f>E101</f>
        <v>5.57</v>
      </c>
      <c r="L101" s="6">
        <f>0.045*(F101)+0.3+0.3+F101*2</f>
        <v>0.90674999999999994</v>
      </c>
      <c r="M101" s="75">
        <f>K101+L101</f>
        <v>6.47675</v>
      </c>
      <c r="N101" s="6">
        <f>IF(H101=$N$2,$N$3*M101*J101,0)</f>
        <v>57.212890864197533</v>
      </c>
      <c r="O101" s="6">
        <v>0</v>
      </c>
    </row>
    <row r="102" spans="2:15" x14ac:dyDescent="0.25">
      <c r="B102" s="3"/>
      <c r="C102" s="3"/>
      <c r="D102" s="3"/>
      <c r="E102" s="3"/>
      <c r="F102" s="3"/>
      <c r="G102" s="1" t="s">
        <v>8</v>
      </c>
      <c r="H102" s="3">
        <v>8</v>
      </c>
      <c r="I102" s="3">
        <v>0.23</v>
      </c>
      <c r="J102" s="63">
        <f>E101/I102</f>
        <v>24.217391304347828</v>
      </c>
      <c r="K102" s="6">
        <f>D101</f>
        <v>2.7949999999999999</v>
      </c>
      <c r="L102" s="6">
        <f>0.045*(F101)+0.3+0.3+F101*2</f>
        <v>0.90674999999999994</v>
      </c>
      <c r="M102" s="77">
        <f>K102+L102</f>
        <v>3.7017499999999997</v>
      </c>
      <c r="N102" s="6">
        <f>IF(H102=$N$2,$N$3*M102*J102,0)</f>
        <v>35.415991411701555</v>
      </c>
      <c r="O102" s="6">
        <v>0</v>
      </c>
    </row>
    <row r="103" spans="2:15" x14ac:dyDescent="0.25">
      <c r="B103" s="18"/>
      <c r="C103" s="18"/>
      <c r="D103" s="18"/>
      <c r="E103" s="18"/>
      <c r="F103" s="18"/>
      <c r="G103" s="19"/>
      <c r="H103" s="18"/>
      <c r="I103" s="18"/>
      <c r="J103" s="72"/>
      <c r="K103" s="81"/>
      <c r="L103" s="81"/>
      <c r="M103" s="19"/>
      <c r="N103" s="6"/>
      <c r="O103" s="1"/>
    </row>
    <row r="104" spans="2:15" x14ac:dyDescent="0.25">
      <c r="B104" s="3">
        <v>27</v>
      </c>
      <c r="C104" s="3" t="s">
        <v>18</v>
      </c>
      <c r="D104" s="3">
        <v>2.7949999999999999</v>
      </c>
      <c r="E104" s="3">
        <v>5.48</v>
      </c>
      <c r="F104" s="3">
        <v>0.15</v>
      </c>
      <c r="G104" s="1" t="s">
        <v>7</v>
      </c>
      <c r="H104" s="3">
        <v>8</v>
      </c>
      <c r="I104" s="3">
        <v>0.125</v>
      </c>
      <c r="J104" s="74">
        <f>D104/I104</f>
        <v>22.36</v>
      </c>
      <c r="K104" s="6">
        <f>E104</f>
        <v>5.48</v>
      </c>
      <c r="L104" s="6">
        <f>0.045*(F103)+0.3+0.3+F103*2</f>
        <v>0.6</v>
      </c>
      <c r="M104" s="75">
        <f>K104+L104</f>
        <v>6.08</v>
      </c>
      <c r="N104" s="6">
        <f>IF(H104=$N$2,$N$3*M104*J104,0)</f>
        <v>53.708167901234567</v>
      </c>
      <c r="O104" s="6">
        <v>0</v>
      </c>
    </row>
    <row r="105" spans="2:15" x14ac:dyDescent="0.25">
      <c r="B105" s="3"/>
      <c r="C105" s="3"/>
      <c r="D105" s="3"/>
      <c r="E105" s="3"/>
      <c r="F105" s="3"/>
      <c r="G105" s="1" t="s">
        <v>8</v>
      </c>
      <c r="H105" s="3">
        <v>8</v>
      </c>
      <c r="I105" s="49">
        <v>0.23</v>
      </c>
      <c r="J105" s="63">
        <f>E104/I105</f>
        <v>23.826086956521738</v>
      </c>
      <c r="K105" s="6">
        <f>D104</f>
        <v>2.7949999999999999</v>
      </c>
      <c r="L105" s="6">
        <f>0.045*(F105)+0.3+0.3+F105*2</f>
        <v>0.6</v>
      </c>
      <c r="M105" s="77">
        <f>K105+L105</f>
        <v>3.395</v>
      </c>
      <c r="N105" s="6">
        <f>IF(H105=$N$2,$N$3*M105*J105,0)</f>
        <v>31.956371443907674</v>
      </c>
      <c r="O105" s="6">
        <v>0</v>
      </c>
    </row>
    <row r="106" spans="2:15" x14ac:dyDescent="0.25">
      <c r="B106" s="18"/>
      <c r="C106" s="18"/>
      <c r="D106" s="18"/>
      <c r="E106" s="18"/>
      <c r="F106" s="18"/>
      <c r="G106" s="19"/>
      <c r="H106" s="18"/>
      <c r="I106" s="78"/>
      <c r="J106" s="72"/>
      <c r="K106" s="72"/>
      <c r="L106" s="81"/>
      <c r="M106" s="19"/>
      <c r="N106" s="6"/>
      <c r="O106" s="1"/>
    </row>
    <row r="107" spans="2:15" x14ac:dyDescent="0.25">
      <c r="B107" s="3">
        <v>28</v>
      </c>
      <c r="C107" s="3" t="s">
        <v>18</v>
      </c>
      <c r="D107" s="3">
        <v>2.7949999999999999</v>
      </c>
      <c r="E107" s="3">
        <v>5.57</v>
      </c>
      <c r="F107" s="3">
        <v>0.15</v>
      </c>
      <c r="G107" s="1" t="s">
        <v>7</v>
      </c>
      <c r="H107" s="3">
        <v>8</v>
      </c>
      <c r="I107" s="53">
        <v>0.125</v>
      </c>
      <c r="J107" s="74">
        <f>D107/I107</f>
        <v>22.36</v>
      </c>
      <c r="K107" s="6">
        <f>E107</f>
        <v>5.57</v>
      </c>
      <c r="L107" s="6">
        <f>0.045*(F107)+0.3+0.3+F107*2</f>
        <v>0.90674999999999994</v>
      </c>
      <c r="M107" s="75">
        <f>K107+L107</f>
        <v>6.47675</v>
      </c>
      <c r="N107" s="6">
        <f>IF(H107=$N$2,$N$3*M107*J107,0)</f>
        <v>57.212890864197533</v>
      </c>
      <c r="O107" s="6">
        <v>0</v>
      </c>
    </row>
    <row r="108" spans="2:15" x14ac:dyDescent="0.25">
      <c r="B108" s="3"/>
      <c r="C108" s="3"/>
      <c r="D108" s="3"/>
      <c r="E108" s="3"/>
      <c r="F108" s="3"/>
      <c r="G108" s="1" t="s">
        <v>8</v>
      </c>
      <c r="H108" s="3">
        <v>8</v>
      </c>
      <c r="I108" s="3">
        <v>0.23</v>
      </c>
      <c r="J108" s="63">
        <f>E107/I108</f>
        <v>24.217391304347828</v>
      </c>
      <c r="K108" s="6">
        <f>D107</f>
        <v>2.7949999999999999</v>
      </c>
      <c r="L108" s="6">
        <f>0.045*(F107)+0.3+0.3+F107*2</f>
        <v>0.90674999999999994</v>
      </c>
      <c r="M108" s="77">
        <f>K108+L108</f>
        <v>3.7017499999999997</v>
      </c>
      <c r="N108" s="6">
        <f>IF(H108=$N$2,$N$3*M108*J108,0)</f>
        <v>35.415991411701555</v>
      </c>
      <c r="O108" s="6">
        <v>0</v>
      </c>
    </row>
    <row r="109" spans="2:15" x14ac:dyDescent="0.25">
      <c r="B109" s="18"/>
      <c r="C109" s="18"/>
      <c r="D109" s="18"/>
      <c r="E109" s="18"/>
      <c r="F109" s="18"/>
      <c r="G109" s="19"/>
      <c r="H109" s="18"/>
      <c r="I109" s="18"/>
      <c r="J109" s="72"/>
      <c r="K109" s="69"/>
      <c r="L109" s="69"/>
      <c r="N109" s="6"/>
      <c r="O109" s="1"/>
    </row>
    <row r="110" spans="2:15" x14ac:dyDescent="0.25">
      <c r="B110" s="3">
        <v>29</v>
      </c>
      <c r="C110" s="3" t="s">
        <v>18</v>
      </c>
      <c r="D110" s="3">
        <v>2.75</v>
      </c>
      <c r="E110" s="3">
        <v>5.48</v>
      </c>
      <c r="F110" s="3">
        <v>0.15</v>
      </c>
      <c r="G110" s="1" t="s">
        <v>7</v>
      </c>
      <c r="H110" s="3">
        <v>8</v>
      </c>
      <c r="I110" s="3">
        <v>0.125</v>
      </c>
      <c r="J110" s="74">
        <f>D110/I110</f>
        <v>22</v>
      </c>
      <c r="K110" s="6">
        <f>E110</f>
        <v>5.48</v>
      </c>
      <c r="L110" s="6">
        <f>0.045*(F110)+0.3+0.3+F110*2</f>
        <v>0.90674999999999994</v>
      </c>
      <c r="M110" s="75">
        <f>K110+L110</f>
        <v>6.3867500000000001</v>
      </c>
      <c r="N110" s="6">
        <f>IF(H110=$N$2,$N$3*M110*J110,0)</f>
        <v>55.509530864197529</v>
      </c>
      <c r="O110" s="6">
        <v>0</v>
      </c>
    </row>
    <row r="111" spans="2:15" x14ac:dyDescent="0.25">
      <c r="B111" s="3"/>
      <c r="C111" s="3"/>
      <c r="D111" s="3"/>
      <c r="E111" s="3"/>
      <c r="F111" s="3"/>
      <c r="G111" s="1" t="s">
        <v>8</v>
      </c>
      <c r="H111" s="3">
        <v>8</v>
      </c>
      <c r="I111" s="3">
        <v>0.23</v>
      </c>
      <c r="J111" s="63">
        <f>E110/I111</f>
        <v>23.826086956521738</v>
      </c>
      <c r="K111" s="6">
        <f>D110</f>
        <v>2.75</v>
      </c>
      <c r="L111" s="6">
        <f>0.045*(F110)+0.3+0.3+F110*2</f>
        <v>0.90674999999999994</v>
      </c>
      <c r="M111" s="77">
        <f>K111+L111</f>
        <v>3.6567499999999997</v>
      </c>
      <c r="N111" s="6">
        <f>IF(H111=$N$2,$N$3*M111*J111,0)</f>
        <v>34.420165324745028</v>
      </c>
      <c r="O111" s="6">
        <v>0</v>
      </c>
    </row>
    <row r="112" spans="2:15" x14ac:dyDescent="0.25">
      <c r="B112" s="18"/>
      <c r="C112" s="18"/>
      <c r="D112" s="18"/>
      <c r="E112" s="18"/>
      <c r="F112" s="18"/>
      <c r="G112" s="19"/>
      <c r="H112" s="18"/>
      <c r="I112" s="18"/>
      <c r="J112" s="72"/>
      <c r="K112" s="69"/>
      <c r="L112" s="69"/>
      <c r="N112" s="6"/>
      <c r="O112" s="1"/>
    </row>
    <row r="113" spans="2:15" x14ac:dyDescent="0.25">
      <c r="B113" s="3">
        <v>30</v>
      </c>
      <c r="C113" s="3" t="s">
        <v>18</v>
      </c>
      <c r="D113" s="3">
        <v>2.7949999999999999</v>
      </c>
      <c r="E113" s="3">
        <v>5.59</v>
      </c>
      <c r="F113" s="3">
        <v>0.15</v>
      </c>
      <c r="G113" s="1" t="s">
        <v>7</v>
      </c>
      <c r="H113" s="3">
        <v>8</v>
      </c>
      <c r="I113" s="71">
        <v>0.125</v>
      </c>
      <c r="J113" s="74">
        <f>D113/I113</f>
        <v>22.36</v>
      </c>
      <c r="K113" s="6">
        <f>E113</f>
        <v>5.59</v>
      </c>
      <c r="L113" s="6">
        <f>0.045*(F113)+0.3+0.3+F113*2</f>
        <v>0.90674999999999994</v>
      </c>
      <c r="M113" s="75">
        <f>K113+L113</f>
        <v>6.4967499999999996</v>
      </c>
      <c r="N113" s="6">
        <f>IF(H113=$N$2,$N$3*M113*J113,0)</f>
        <v>57.389562469135797</v>
      </c>
      <c r="O113" s="6">
        <v>0</v>
      </c>
    </row>
    <row r="114" spans="2:15" x14ac:dyDescent="0.25">
      <c r="B114" s="3"/>
      <c r="C114" s="3"/>
      <c r="D114" s="3"/>
      <c r="E114" s="3"/>
      <c r="F114" s="3"/>
      <c r="G114" s="1" t="s">
        <v>8</v>
      </c>
      <c r="H114" s="49">
        <v>8</v>
      </c>
      <c r="I114" s="82">
        <v>0.23</v>
      </c>
      <c r="J114" s="63">
        <f>E113/I114</f>
        <v>24.304347826086953</v>
      </c>
      <c r="K114" s="6">
        <f>D113</f>
        <v>2.7949999999999999</v>
      </c>
      <c r="L114" s="6">
        <f>0.045*(F113)+0.3+0.3+F113*2</f>
        <v>0.90674999999999994</v>
      </c>
      <c r="M114" s="77">
        <f>K114+L114</f>
        <v>3.7017499999999997</v>
      </c>
      <c r="N114" s="6">
        <f>IF(H114=$N$2,$N$3*M114*J114,0)</f>
        <v>35.543158346752541</v>
      </c>
      <c r="O114" s="6">
        <v>0</v>
      </c>
    </row>
    <row r="115" spans="2:15" x14ac:dyDescent="0.25">
      <c r="B115" s="18"/>
      <c r="C115" s="18"/>
      <c r="D115" s="18"/>
      <c r="E115" s="18"/>
      <c r="F115" s="18"/>
      <c r="G115" s="19"/>
      <c r="H115" s="78"/>
      <c r="I115" s="78"/>
      <c r="J115" s="72"/>
      <c r="K115" s="72"/>
      <c r="L115" s="72"/>
      <c r="M115" s="79"/>
      <c r="N115" s="6"/>
      <c r="O115" s="1"/>
    </row>
    <row r="116" spans="2:15" x14ac:dyDescent="0.25">
      <c r="B116" s="3">
        <v>31</v>
      </c>
      <c r="C116" s="3" t="s">
        <v>18</v>
      </c>
      <c r="D116" s="3">
        <v>2.9449999999999998</v>
      </c>
      <c r="E116" s="3">
        <v>5.6</v>
      </c>
      <c r="F116" s="3">
        <v>0.15</v>
      </c>
      <c r="G116" s="1" t="s">
        <v>7</v>
      </c>
      <c r="H116" s="53">
        <v>8</v>
      </c>
      <c r="I116" s="83">
        <v>0.125</v>
      </c>
      <c r="J116" s="74">
        <f>D116/I116</f>
        <v>23.56</v>
      </c>
      <c r="K116" s="6">
        <f>E116</f>
        <v>5.6</v>
      </c>
      <c r="L116" s="6">
        <f>0.045*(F116)+0.3+0.3+F116*2</f>
        <v>0.90674999999999994</v>
      </c>
      <c r="M116" s="75">
        <f>K116+L116</f>
        <v>6.5067499999999994</v>
      </c>
      <c r="N116" s="6">
        <f>IF(H116=$N$2,$N$3*M116*J116,0)</f>
        <v>60.562579753086403</v>
      </c>
      <c r="O116" s="6">
        <v>0</v>
      </c>
    </row>
    <row r="117" spans="2:15" x14ac:dyDescent="0.25">
      <c r="B117" s="3"/>
      <c r="C117" s="3"/>
      <c r="D117" s="3"/>
      <c r="E117" s="3"/>
      <c r="F117" s="3"/>
      <c r="G117" s="1" t="s">
        <v>8</v>
      </c>
      <c r="H117" s="49">
        <v>8</v>
      </c>
      <c r="I117" s="82">
        <v>0.23</v>
      </c>
      <c r="J117" s="63">
        <f>E116/I117</f>
        <v>24.34782608695652</v>
      </c>
      <c r="K117" s="6">
        <f>D116</f>
        <v>2.9449999999999998</v>
      </c>
      <c r="L117" s="6">
        <f>0.045*(F116)+0.3+0.3+F116*2</f>
        <v>0.90674999999999994</v>
      </c>
      <c r="M117" s="77">
        <f>K117+L117</f>
        <v>3.85175</v>
      </c>
      <c r="N117" s="6">
        <f>IF(H117=$N$2,$N$3*M117*J117,0)</f>
        <v>37.04957595276435</v>
      </c>
      <c r="O117" s="6">
        <v>0</v>
      </c>
    </row>
    <row r="118" spans="2:15" x14ac:dyDescent="0.25">
      <c r="B118" s="18"/>
      <c r="C118" s="18"/>
      <c r="D118" s="18"/>
      <c r="E118" s="18"/>
      <c r="F118" s="18"/>
      <c r="G118" s="19"/>
      <c r="H118" s="78"/>
      <c r="I118" s="78"/>
      <c r="J118" s="72"/>
      <c r="K118" s="72"/>
      <c r="L118" s="72"/>
      <c r="M118" s="79"/>
      <c r="N118" s="6"/>
      <c r="O118" s="1"/>
    </row>
    <row r="119" spans="2:15" x14ac:dyDescent="0.25">
      <c r="B119" s="3">
        <v>32</v>
      </c>
      <c r="C119" s="3" t="s">
        <v>18</v>
      </c>
      <c r="D119" s="3">
        <v>2.88</v>
      </c>
      <c r="E119" s="3">
        <v>5.74</v>
      </c>
      <c r="F119" s="3">
        <v>0.15</v>
      </c>
      <c r="G119" s="1" t="s">
        <v>7</v>
      </c>
      <c r="H119" s="53">
        <v>8</v>
      </c>
      <c r="I119" s="83">
        <v>0.125</v>
      </c>
      <c r="J119" s="74">
        <f>D119/I119</f>
        <v>23.04</v>
      </c>
      <c r="K119" s="6">
        <f>E119</f>
        <v>5.74</v>
      </c>
      <c r="L119" s="6">
        <f>0.045*(F119)+0.3+0.3+F119*2</f>
        <v>0.90674999999999994</v>
      </c>
      <c r="M119" s="75">
        <f>K119+L119</f>
        <v>6.6467499999999999</v>
      </c>
      <c r="N119" s="6">
        <f>IF(H119=$N$2,$N$3*M119*J119,0)</f>
        <v>60.50019555555555</v>
      </c>
      <c r="O119" s="6">
        <v>0</v>
      </c>
    </row>
    <row r="120" spans="2:15" x14ac:dyDescent="0.25">
      <c r="B120" s="3"/>
      <c r="C120" s="3"/>
      <c r="D120" s="3"/>
      <c r="E120" s="3"/>
      <c r="F120" s="3"/>
      <c r="G120" s="1" t="s">
        <v>8</v>
      </c>
      <c r="H120" s="49">
        <v>8</v>
      </c>
      <c r="I120" s="82">
        <v>0.23</v>
      </c>
      <c r="J120" s="63">
        <f>E119/I120</f>
        <v>24.956521739130434</v>
      </c>
      <c r="K120" s="6">
        <f>D119</f>
        <v>2.88</v>
      </c>
      <c r="L120" s="6">
        <f>0.045*(F119)+0.3+0.3+F119*2</f>
        <v>0.90674999999999994</v>
      </c>
      <c r="M120" s="77">
        <f>K120+L120</f>
        <v>3.7867499999999996</v>
      </c>
      <c r="N120" s="6">
        <f>IF(H120=$N$2,$N$3*M120*J120,0)</f>
        <v>37.334956521739123</v>
      </c>
      <c r="O120" s="6">
        <v>0</v>
      </c>
    </row>
    <row r="121" spans="2:15" x14ac:dyDescent="0.25">
      <c r="B121" s="18"/>
      <c r="C121" s="18"/>
      <c r="D121" s="18"/>
      <c r="E121" s="18"/>
      <c r="F121" s="18"/>
      <c r="G121" s="19"/>
      <c r="H121" s="78"/>
      <c r="I121" s="78"/>
      <c r="J121" s="72"/>
      <c r="K121" s="72"/>
      <c r="L121" s="72"/>
      <c r="M121" s="79"/>
      <c r="N121" s="6"/>
      <c r="O121" s="1"/>
    </row>
    <row r="122" spans="2:15" x14ac:dyDescent="0.25">
      <c r="B122" s="3">
        <v>33</v>
      </c>
      <c r="C122" s="3" t="s">
        <v>18</v>
      </c>
      <c r="D122" s="3">
        <v>2.9249999999999998</v>
      </c>
      <c r="E122" s="3">
        <v>5.74</v>
      </c>
      <c r="F122" s="3">
        <v>0.15</v>
      </c>
      <c r="G122" s="1" t="s">
        <v>7</v>
      </c>
      <c r="H122" s="53">
        <v>8</v>
      </c>
      <c r="I122" s="83">
        <v>0.125</v>
      </c>
      <c r="J122" s="74">
        <f>D122/I122</f>
        <v>23.4</v>
      </c>
      <c r="K122" s="6">
        <f>E122</f>
        <v>5.74</v>
      </c>
      <c r="L122" s="6">
        <f>0.045*(F122)+0.38+0.38+F122*2</f>
        <v>1.0667500000000001</v>
      </c>
      <c r="M122" s="75">
        <f>K122+L122</f>
        <v>6.8067500000000001</v>
      </c>
      <c r="N122" s="6">
        <f>IF(H122=$N$2,$N$3*M122*J122,0)</f>
        <v>62.924622222222212</v>
      </c>
      <c r="O122" s="6">
        <v>0</v>
      </c>
    </row>
    <row r="123" spans="2:15" x14ac:dyDescent="0.25">
      <c r="B123" s="3"/>
      <c r="C123" s="3"/>
      <c r="D123" s="3"/>
      <c r="E123" s="3"/>
      <c r="F123" s="3"/>
      <c r="G123" s="1" t="s">
        <v>8</v>
      </c>
      <c r="H123" s="49">
        <v>8</v>
      </c>
      <c r="I123" s="82">
        <v>0.23</v>
      </c>
      <c r="J123" s="63">
        <f>E122/I123</f>
        <v>24.956521739130434</v>
      </c>
      <c r="K123" s="6">
        <f>D122</f>
        <v>2.9249999999999998</v>
      </c>
      <c r="L123" s="6">
        <f>0.045*(F122)+0.38+0.38+F122*2</f>
        <v>1.0667500000000001</v>
      </c>
      <c r="M123" s="77">
        <f>K123+L123</f>
        <v>3.9917499999999997</v>
      </c>
      <c r="N123" s="6">
        <f>IF(H123=$N$2,$N$3*M123*J123,0)</f>
        <v>39.356126677402038</v>
      </c>
      <c r="O123" s="6">
        <v>0</v>
      </c>
    </row>
    <row r="124" spans="2:15" x14ac:dyDescent="0.25">
      <c r="B124" s="18"/>
      <c r="C124" s="18"/>
      <c r="D124" s="18"/>
      <c r="E124" s="18"/>
      <c r="F124" s="18"/>
      <c r="G124" s="19"/>
      <c r="H124" s="78"/>
      <c r="I124" s="78"/>
      <c r="J124" s="72"/>
      <c r="K124" s="72"/>
      <c r="L124" s="72"/>
      <c r="M124" s="79"/>
      <c r="N124" s="6"/>
      <c r="O124" s="1"/>
    </row>
    <row r="125" spans="2:15" x14ac:dyDescent="0.25">
      <c r="B125" s="3">
        <v>34</v>
      </c>
      <c r="C125" s="3" t="s">
        <v>20</v>
      </c>
      <c r="D125" s="3">
        <v>2.48</v>
      </c>
      <c r="E125" s="3">
        <v>3.67</v>
      </c>
      <c r="F125" s="3">
        <v>0.15</v>
      </c>
      <c r="G125" s="1" t="s">
        <v>7</v>
      </c>
      <c r="H125" s="53">
        <v>8</v>
      </c>
      <c r="I125" s="83">
        <v>0.15</v>
      </c>
      <c r="J125" s="74">
        <f>D125/I125</f>
        <v>16.533333333333335</v>
      </c>
      <c r="K125" s="6">
        <f>E125</f>
        <v>3.67</v>
      </c>
      <c r="L125" s="6">
        <f>0.045*(F125)+0.3+0.23+F125*2</f>
        <v>0.83674999999999988</v>
      </c>
      <c r="M125" s="75">
        <f>K125+L125</f>
        <v>4.5067500000000003</v>
      </c>
      <c r="N125" s="6">
        <f>IF(H125=$N$2,$N$3*M125*J125,0)</f>
        <v>29.436681481481486</v>
      </c>
      <c r="O125" s="6">
        <v>0</v>
      </c>
    </row>
    <row r="126" spans="2:15" x14ac:dyDescent="0.25">
      <c r="B126" s="3"/>
      <c r="C126" s="3"/>
      <c r="D126" s="3"/>
      <c r="E126" s="3"/>
      <c r="F126" s="3"/>
      <c r="G126" s="1" t="s">
        <v>8</v>
      </c>
      <c r="H126" s="49">
        <v>8</v>
      </c>
      <c r="I126" s="82">
        <v>0.17499999999999999</v>
      </c>
      <c r="J126" s="63">
        <f>E125/I126</f>
        <v>20.971428571428572</v>
      </c>
      <c r="K126" s="6">
        <f>D125</f>
        <v>2.48</v>
      </c>
      <c r="L126" s="6">
        <f>0.045*(F125)+0.3+0.23+F125*2</f>
        <v>0.83674999999999988</v>
      </c>
      <c r="M126" s="77">
        <f>K126+L126</f>
        <v>3.3167499999999999</v>
      </c>
      <c r="N126" s="6">
        <f>IF(H126=$N$2,$N$3*M126*J126,0)</f>
        <v>27.479302998236331</v>
      </c>
      <c r="O126" s="6">
        <v>0</v>
      </c>
    </row>
    <row r="127" spans="2:15" x14ac:dyDescent="0.25">
      <c r="B127" s="18"/>
      <c r="C127" s="18"/>
      <c r="D127" s="18"/>
      <c r="E127" s="18"/>
      <c r="F127" s="18"/>
      <c r="G127" s="19"/>
      <c r="H127" s="78"/>
      <c r="I127" s="78"/>
      <c r="J127" s="72"/>
      <c r="K127" s="72"/>
      <c r="L127" s="72"/>
      <c r="M127" s="79"/>
      <c r="N127" s="6"/>
      <c r="O127" s="1"/>
    </row>
    <row r="128" spans="2:15" x14ac:dyDescent="0.25">
      <c r="B128" s="3">
        <v>36</v>
      </c>
      <c r="C128" s="3" t="s">
        <v>20</v>
      </c>
      <c r="D128" s="3">
        <v>2.21</v>
      </c>
      <c r="E128" s="3">
        <v>3.57</v>
      </c>
      <c r="F128" s="3">
        <v>0.15</v>
      </c>
      <c r="G128" s="1" t="s">
        <v>7</v>
      </c>
      <c r="H128" s="53">
        <v>8</v>
      </c>
      <c r="I128" s="83">
        <v>0.15</v>
      </c>
      <c r="J128" s="74">
        <f>D128/I128</f>
        <v>14.733333333333334</v>
      </c>
      <c r="K128" s="6">
        <f>E128</f>
        <v>3.57</v>
      </c>
      <c r="L128" s="6">
        <f>0.045*(F128)+0.2+0.23+F128*2</f>
        <v>0.73675000000000002</v>
      </c>
      <c r="M128" s="75">
        <f>K128+L128</f>
        <v>4.3067500000000001</v>
      </c>
      <c r="N128" s="6">
        <f>IF(H128=$N$2,$N$3*M128*J128,0)</f>
        <v>25.067766255144036</v>
      </c>
      <c r="O128" s="6">
        <v>0</v>
      </c>
    </row>
    <row r="129" spans="2:15" x14ac:dyDescent="0.25">
      <c r="B129" s="3"/>
      <c r="C129" s="3"/>
      <c r="D129" s="3"/>
      <c r="E129" s="3"/>
      <c r="F129" s="3"/>
      <c r="G129" s="1" t="s">
        <v>8</v>
      </c>
      <c r="H129" s="49">
        <v>8</v>
      </c>
      <c r="I129" s="82">
        <v>0.17499999999999999</v>
      </c>
      <c r="J129" s="63">
        <f>E128/I129</f>
        <v>20.400000000000002</v>
      </c>
      <c r="K129" s="6">
        <f>D128</f>
        <v>2.21</v>
      </c>
      <c r="L129" s="6">
        <f>0.045*(F128)+0.2+0.23+F128*2</f>
        <v>0.73675000000000002</v>
      </c>
      <c r="M129" s="77">
        <f>K129+L129</f>
        <v>2.9467499999999998</v>
      </c>
      <c r="N129" s="6">
        <f>IF(H129=$N$2,$N$3*M129*J129,0)</f>
        <v>23.74862222222222</v>
      </c>
      <c r="O129" s="6">
        <v>0</v>
      </c>
    </row>
    <row r="130" spans="2:15" x14ac:dyDescent="0.25">
      <c r="H130" s="78"/>
      <c r="I130" s="78"/>
      <c r="J130" s="72"/>
      <c r="K130" s="72"/>
      <c r="L130" s="72"/>
      <c r="M130" s="79"/>
      <c r="N130" s="6"/>
      <c r="O130" s="1"/>
    </row>
    <row r="131" spans="2:15" x14ac:dyDescent="0.25">
      <c r="B131" s="3">
        <v>37</v>
      </c>
      <c r="C131" s="3" t="s">
        <v>21</v>
      </c>
      <c r="D131" s="3">
        <v>1.8</v>
      </c>
      <c r="E131" s="3">
        <v>1.2</v>
      </c>
      <c r="F131" s="3">
        <v>0.15</v>
      </c>
      <c r="G131" s="1" t="s">
        <v>7</v>
      </c>
      <c r="H131" s="53">
        <v>8</v>
      </c>
      <c r="I131" s="83">
        <v>0.23</v>
      </c>
      <c r="J131" s="74">
        <f>D131/I131</f>
        <v>7.8260869565217392</v>
      </c>
      <c r="K131" s="6">
        <f>E131</f>
        <v>1.2</v>
      </c>
      <c r="L131" s="6">
        <f>0.045*(F131)+0.2+0.23+F131*2</f>
        <v>0.73675000000000002</v>
      </c>
      <c r="M131" s="75">
        <f>K131+L131</f>
        <v>1.93675</v>
      </c>
      <c r="N131" s="6">
        <f>IF(H131=$N$2,$N$3*M131*J131,0)</f>
        <v>5.9880193236714971</v>
      </c>
      <c r="O131" s="6">
        <v>0</v>
      </c>
    </row>
    <row r="132" spans="2:15" x14ac:dyDescent="0.25">
      <c r="B132" s="3"/>
      <c r="C132" s="3"/>
      <c r="D132" s="3"/>
      <c r="E132" s="3"/>
      <c r="F132" s="3"/>
      <c r="G132" s="1" t="s">
        <v>8</v>
      </c>
      <c r="H132" s="49">
        <v>8</v>
      </c>
      <c r="I132" s="82">
        <v>0.15</v>
      </c>
      <c r="J132" s="63">
        <f>E131/I132</f>
        <v>8</v>
      </c>
      <c r="K132" s="6">
        <f>D131</f>
        <v>1.8</v>
      </c>
      <c r="L132" s="6">
        <f>0.045*(F131)+0.2+0.23+F131*2</f>
        <v>0.73675000000000002</v>
      </c>
      <c r="M132" s="77">
        <f>K132+L132</f>
        <v>2.5367500000000001</v>
      </c>
      <c r="N132" s="6">
        <f>IF(H132=$N$2,$N$3*M132*J132,0)</f>
        <v>8.0173827160493829</v>
      </c>
      <c r="O132" s="6">
        <v>0</v>
      </c>
    </row>
    <row r="133" spans="2:15" x14ac:dyDescent="0.25">
      <c r="H133" s="78"/>
      <c r="I133" s="78"/>
      <c r="J133" s="72"/>
      <c r="K133" s="72"/>
      <c r="L133" s="72"/>
      <c r="M133" s="79"/>
      <c r="N133" s="6"/>
      <c r="O133" s="1"/>
    </row>
    <row r="134" spans="2:15" x14ac:dyDescent="0.25">
      <c r="B134" s="3">
        <v>38</v>
      </c>
      <c r="C134" s="3" t="s">
        <v>22</v>
      </c>
      <c r="D134" s="3">
        <v>4.1399999999999997</v>
      </c>
      <c r="E134" s="3">
        <v>3.5</v>
      </c>
      <c r="F134" s="3">
        <v>0.15</v>
      </c>
      <c r="G134" s="1" t="s">
        <v>7</v>
      </c>
      <c r="H134" s="53">
        <v>8</v>
      </c>
      <c r="I134" s="83">
        <v>0.125</v>
      </c>
      <c r="J134" s="74">
        <f>D134/I134</f>
        <v>33.119999999999997</v>
      </c>
      <c r="K134" s="6">
        <f>E134</f>
        <v>3.5</v>
      </c>
      <c r="L134" s="6">
        <f>0.045*(F134)+0.23+0.3+F134*2</f>
        <v>0.8367500000000001</v>
      </c>
      <c r="M134" s="75">
        <f>K134+L134</f>
        <v>4.3367500000000003</v>
      </c>
      <c r="N134" s="6">
        <f>IF(H134=$N$2,$N$3*M134*J134,0)</f>
        <v>56.743964444444437</v>
      </c>
      <c r="O134" s="6">
        <v>0</v>
      </c>
    </row>
    <row r="135" spans="2:15" x14ac:dyDescent="0.25">
      <c r="B135" s="3"/>
      <c r="C135" s="3"/>
      <c r="D135" s="3"/>
      <c r="E135" s="3"/>
      <c r="F135" s="3"/>
      <c r="G135" s="1" t="s">
        <v>8</v>
      </c>
      <c r="H135" s="49">
        <v>8</v>
      </c>
      <c r="I135" s="82">
        <v>0.15</v>
      </c>
      <c r="J135" s="63">
        <f>E134/I135</f>
        <v>23.333333333333336</v>
      </c>
      <c r="K135" s="6">
        <f>D134</f>
        <v>4.1399999999999997</v>
      </c>
      <c r="L135" s="6">
        <f>0.045*(F134)+0.23+0.3+F134*2</f>
        <v>0.8367500000000001</v>
      </c>
      <c r="M135" s="77">
        <f>K135+L135</f>
        <v>4.97675</v>
      </c>
      <c r="N135" s="6">
        <f>IF(H135=$N$2,$N$3*M135*J135,0)</f>
        <v>45.876213991769546</v>
      </c>
      <c r="O135" s="6">
        <v>0</v>
      </c>
    </row>
    <row r="136" spans="2:15" x14ac:dyDescent="0.25">
      <c r="H136" s="78"/>
      <c r="I136" s="78"/>
      <c r="J136" s="72"/>
      <c r="K136" s="72"/>
      <c r="L136" s="72"/>
      <c r="M136" s="79"/>
      <c r="N136" s="6"/>
      <c r="O136" s="1"/>
    </row>
    <row r="137" spans="2:15" x14ac:dyDescent="0.25">
      <c r="B137" s="3">
        <v>39</v>
      </c>
      <c r="C137" s="3" t="s">
        <v>22</v>
      </c>
      <c r="D137" s="3">
        <v>3.35</v>
      </c>
      <c r="E137" s="3">
        <v>3.5</v>
      </c>
      <c r="F137" s="3">
        <v>0.15</v>
      </c>
      <c r="G137" s="1" t="s">
        <v>7</v>
      </c>
      <c r="H137" s="53">
        <v>8</v>
      </c>
      <c r="I137" s="83">
        <v>0.125</v>
      </c>
      <c r="J137" s="74">
        <f>D137/I137</f>
        <v>26.8</v>
      </c>
      <c r="K137" s="6">
        <f>E137</f>
        <v>3.5</v>
      </c>
      <c r="L137" s="6">
        <f>0.045*(F137)+0.3+0.2+F137*2</f>
        <v>0.80675000000000008</v>
      </c>
      <c r="M137" s="75">
        <f>K137+L137</f>
        <v>4.3067500000000001</v>
      </c>
      <c r="N137" s="6">
        <f>IF(H137=$N$2,$N$3*M137*J137,0)</f>
        <v>45.598380246913585</v>
      </c>
      <c r="O137" s="6">
        <v>0</v>
      </c>
    </row>
    <row r="138" spans="2:15" x14ac:dyDescent="0.25">
      <c r="B138" s="3"/>
      <c r="C138" s="3"/>
      <c r="D138" s="3"/>
      <c r="E138" s="3"/>
      <c r="F138" s="3"/>
      <c r="G138" s="1" t="s">
        <v>8</v>
      </c>
      <c r="H138" s="49">
        <v>8</v>
      </c>
      <c r="I138" s="82">
        <v>0.15</v>
      </c>
      <c r="J138" s="63">
        <f>E137/I138</f>
        <v>23.333333333333336</v>
      </c>
      <c r="K138" s="6">
        <f>D137</f>
        <v>3.35</v>
      </c>
      <c r="L138" s="6">
        <f>0.045*(F137)+0.3+0.2+F137*2</f>
        <v>0.80675000000000008</v>
      </c>
      <c r="M138" s="77">
        <f>K138+L138</f>
        <v>4.1567500000000006</v>
      </c>
      <c r="N138" s="6">
        <f>IF(H138=$N$2,$N$3*M138*J138,0)</f>
        <v>38.317366255144037</v>
      </c>
      <c r="O138" s="6">
        <v>0</v>
      </c>
    </row>
    <row r="139" spans="2:15" x14ac:dyDescent="0.25">
      <c r="H139" s="78"/>
      <c r="I139" s="78"/>
      <c r="J139" s="72"/>
      <c r="K139" s="72"/>
      <c r="L139" s="72"/>
      <c r="M139" s="79"/>
      <c r="N139" s="6"/>
      <c r="O139" s="1"/>
    </row>
    <row r="140" spans="2:15" x14ac:dyDescent="0.25">
      <c r="B140" s="3">
        <v>40</v>
      </c>
      <c r="C140" s="3" t="s">
        <v>21</v>
      </c>
      <c r="D140" s="3">
        <v>2.5</v>
      </c>
      <c r="E140" s="3">
        <v>1.2</v>
      </c>
      <c r="F140" s="3">
        <v>0.15</v>
      </c>
      <c r="G140" s="1" t="s">
        <v>7</v>
      </c>
      <c r="H140" s="53">
        <v>8</v>
      </c>
      <c r="I140" s="83">
        <v>0.23</v>
      </c>
      <c r="J140" s="74">
        <f>D140/I140</f>
        <v>10.869565217391305</v>
      </c>
      <c r="K140" s="6">
        <f>E140</f>
        <v>1.2</v>
      </c>
      <c r="L140" s="6">
        <f>0.045*(F140)+0.2+0.2+F140*2</f>
        <v>0.70674999999999999</v>
      </c>
      <c r="M140" s="75">
        <f>K140+L140</f>
        <v>1.9067499999999999</v>
      </c>
      <c r="N140" s="6">
        <f>IF(H140=$N$2,$N$3*M140*J140,0)</f>
        <v>8.1878690284487394</v>
      </c>
      <c r="O140" s="6">
        <v>0</v>
      </c>
    </row>
    <row r="141" spans="2:15" x14ac:dyDescent="0.25">
      <c r="B141" s="3"/>
      <c r="C141" s="3"/>
      <c r="D141" s="3"/>
      <c r="E141" s="3"/>
      <c r="F141" s="3"/>
      <c r="G141" s="1" t="s">
        <v>8</v>
      </c>
      <c r="H141" s="49">
        <v>8</v>
      </c>
      <c r="I141" s="82">
        <v>0.15</v>
      </c>
      <c r="J141" s="63">
        <f>E140/I141</f>
        <v>8</v>
      </c>
      <c r="K141" s="6">
        <f>D140</f>
        <v>2.5</v>
      </c>
      <c r="L141" s="6">
        <f>0.045*(F140)+0.2+0.2+F140*2</f>
        <v>0.70674999999999999</v>
      </c>
      <c r="M141" s="77">
        <f>K141+L141</f>
        <v>3.20675</v>
      </c>
      <c r="N141" s="6">
        <f>IF(H141=$N$2,$N$3*M141*J141,0)</f>
        <v>10.134913580246913</v>
      </c>
      <c r="O141" s="6">
        <v>0</v>
      </c>
    </row>
    <row r="142" spans="2:15" x14ac:dyDescent="0.25">
      <c r="H142" s="78"/>
      <c r="I142" s="78"/>
      <c r="J142" s="72"/>
      <c r="K142" s="72"/>
      <c r="L142" s="72"/>
      <c r="M142" s="84"/>
      <c r="N142" s="6"/>
      <c r="O142" s="1"/>
    </row>
    <row r="143" spans="2:15" x14ac:dyDescent="0.25">
      <c r="B143" s="3">
        <v>41</v>
      </c>
      <c r="C143" s="3" t="s">
        <v>20</v>
      </c>
      <c r="D143" s="3">
        <v>2.5950000000000002</v>
      </c>
      <c r="E143" s="3">
        <v>3.53</v>
      </c>
      <c r="F143" s="3">
        <v>0.15</v>
      </c>
      <c r="G143" s="1" t="s">
        <v>7</v>
      </c>
      <c r="H143" s="53">
        <v>8</v>
      </c>
      <c r="I143" s="83">
        <v>0.15</v>
      </c>
      <c r="J143" s="74">
        <f>D143/I143</f>
        <v>17.3</v>
      </c>
      <c r="K143" s="6">
        <f>E143</f>
        <v>3.53</v>
      </c>
      <c r="L143" s="6">
        <f>0.045*(F143)+0.2+0.3+F143*2</f>
        <v>0.80675000000000008</v>
      </c>
      <c r="M143" s="75">
        <f>K143+L143</f>
        <v>4.3367500000000003</v>
      </c>
      <c r="N143" s="6">
        <f>IF(H143=$N$2,$N$3*M143*J143,0)</f>
        <v>29.639812345679012</v>
      </c>
      <c r="O143" s="6">
        <v>0</v>
      </c>
    </row>
    <row r="144" spans="2:15" x14ac:dyDescent="0.25">
      <c r="B144" s="3"/>
      <c r="C144" s="3"/>
      <c r="D144" s="3"/>
      <c r="E144" s="3"/>
      <c r="F144" s="3"/>
      <c r="G144" s="1" t="s">
        <v>8</v>
      </c>
      <c r="H144" s="49">
        <v>8</v>
      </c>
      <c r="I144" s="82">
        <v>0.17499999999999999</v>
      </c>
      <c r="J144" s="63">
        <f>E143/I144</f>
        <v>20.171428571428571</v>
      </c>
      <c r="K144" s="6">
        <f>D143</f>
        <v>2.5950000000000002</v>
      </c>
      <c r="L144" s="6">
        <f>0.045*(F143)+0.2+0.3+F143*2</f>
        <v>0.80675000000000008</v>
      </c>
      <c r="M144" s="77">
        <f>K144+L144</f>
        <v>3.4017500000000003</v>
      </c>
      <c r="N144" s="6">
        <f>IF(H144=$N$2,$N$3*M144*J144,0)</f>
        <v>27.108407760141095</v>
      </c>
      <c r="O144" s="6">
        <v>0</v>
      </c>
    </row>
    <row r="145" spans="2:15" x14ac:dyDescent="0.25">
      <c r="H145" s="78"/>
      <c r="I145" s="78"/>
      <c r="J145" s="72"/>
      <c r="K145" s="72"/>
      <c r="L145" s="72"/>
      <c r="M145" s="79"/>
      <c r="N145" s="6"/>
      <c r="O145" s="1"/>
    </row>
    <row r="146" spans="2:15" x14ac:dyDescent="0.25">
      <c r="B146" s="3">
        <v>42</v>
      </c>
      <c r="C146" s="3" t="s">
        <v>121</v>
      </c>
      <c r="D146" s="3">
        <v>1.175</v>
      </c>
      <c r="E146" s="3">
        <v>3.5</v>
      </c>
      <c r="F146" s="3">
        <v>0.15</v>
      </c>
      <c r="G146" s="1" t="s">
        <v>7</v>
      </c>
      <c r="H146" s="53">
        <v>8</v>
      </c>
      <c r="I146" s="83">
        <v>0.15</v>
      </c>
      <c r="J146" s="74">
        <f>D146/I146</f>
        <v>7.8333333333333339</v>
      </c>
      <c r="K146" s="6">
        <f>E146</f>
        <v>3.5</v>
      </c>
      <c r="L146" s="6">
        <f>0.045*(F146)+0.3+0.2+F146*2</f>
        <v>0.80675000000000008</v>
      </c>
      <c r="M146" s="75">
        <f>K146+L146</f>
        <v>4.3067500000000001</v>
      </c>
      <c r="N146" s="6">
        <f>IF(H146=$N$2,$N$3*M146*J146,0)</f>
        <v>13.327884773662552</v>
      </c>
      <c r="O146" s="6">
        <v>0</v>
      </c>
    </row>
    <row r="147" spans="2:15" x14ac:dyDescent="0.25">
      <c r="B147" s="3"/>
      <c r="C147" s="3"/>
      <c r="D147" s="3"/>
      <c r="E147" s="3"/>
      <c r="F147" s="3"/>
      <c r="G147" s="1" t="s">
        <v>8</v>
      </c>
      <c r="H147" s="49">
        <v>8</v>
      </c>
      <c r="I147" s="82">
        <v>0.25</v>
      </c>
      <c r="J147" s="63">
        <f>E146/I147</f>
        <v>14</v>
      </c>
      <c r="K147" s="6">
        <f>D146</f>
        <v>1.175</v>
      </c>
      <c r="L147" s="6">
        <f>0.045*(F146)+0.3+0.2+F146*2</f>
        <v>0.80675000000000008</v>
      </c>
      <c r="M147" s="77">
        <f>K147+L147</f>
        <v>1.9817500000000001</v>
      </c>
      <c r="N147" s="6">
        <f>IF(H147=$N$2,$N$3*M147*J147,0)</f>
        <v>10.960790123456791</v>
      </c>
      <c r="O147" s="6">
        <v>0</v>
      </c>
    </row>
    <row r="148" spans="2:15" x14ac:dyDescent="0.25">
      <c r="H148" s="78"/>
      <c r="I148" s="78"/>
      <c r="J148" s="72"/>
      <c r="K148" s="72"/>
      <c r="L148" s="72"/>
      <c r="M148" s="79"/>
      <c r="N148" s="6"/>
      <c r="O148" s="1"/>
    </row>
    <row r="149" spans="2:15" x14ac:dyDescent="0.25">
      <c r="B149" s="3">
        <v>44</v>
      </c>
      <c r="C149" s="3" t="s">
        <v>22</v>
      </c>
      <c r="D149" s="3">
        <v>4.1849999999999996</v>
      </c>
      <c r="E149" s="3">
        <v>3.53</v>
      </c>
      <c r="F149" s="3">
        <v>0.15</v>
      </c>
      <c r="G149" s="1" t="s">
        <v>7</v>
      </c>
      <c r="H149" s="53">
        <v>8</v>
      </c>
      <c r="I149" s="83">
        <v>0.125</v>
      </c>
      <c r="J149" s="74">
        <f>D149/I149</f>
        <v>33.479999999999997</v>
      </c>
      <c r="K149" s="6">
        <f>E149</f>
        <v>3.53</v>
      </c>
      <c r="L149" s="6">
        <f>0.045*(F149)+0.3+0.3+F149*2</f>
        <v>0.90674999999999994</v>
      </c>
      <c r="M149" s="75">
        <f>K149+L149</f>
        <v>4.43675</v>
      </c>
      <c r="N149" s="6">
        <f>IF(H149=$N$2,$N$3*M149*J149,0)</f>
        <v>58.68341333333332</v>
      </c>
      <c r="O149" s="6">
        <v>0</v>
      </c>
    </row>
    <row r="150" spans="2:15" x14ac:dyDescent="0.25">
      <c r="B150" s="3"/>
      <c r="C150" s="3"/>
      <c r="D150" s="3"/>
      <c r="E150" s="3"/>
      <c r="F150" s="3"/>
      <c r="G150" s="1" t="s">
        <v>8</v>
      </c>
      <c r="H150" s="49">
        <v>8</v>
      </c>
      <c r="I150" s="82">
        <v>0.15</v>
      </c>
      <c r="J150" s="63">
        <f>E149/I150</f>
        <v>23.533333333333331</v>
      </c>
      <c r="K150" s="6">
        <f>D149</f>
        <v>4.1849999999999996</v>
      </c>
      <c r="L150" s="6">
        <f>0.045*(F149)+0.3+0.3+F149*2</f>
        <v>0.90674999999999994</v>
      </c>
      <c r="M150" s="77">
        <f>K150+L150</f>
        <v>5.0917499999999993</v>
      </c>
      <c r="N150" s="6">
        <f>IF(H150=$N$2,$N$3*M150*J150,0)</f>
        <v>47.338607407407395</v>
      </c>
      <c r="O150" s="6">
        <v>0</v>
      </c>
    </row>
    <row r="151" spans="2:15" x14ac:dyDescent="0.25">
      <c r="H151" s="78"/>
      <c r="I151" s="78"/>
      <c r="J151" s="72"/>
      <c r="K151" s="72"/>
      <c r="L151" s="72"/>
      <c r="M151" s="79"/>
      <c r="N151" s="6"/>
      <c r="O151" s="1"/>
    </row>
    <row r="152" spans="2:15" x14ac:dyDescent="0.25">
      <c r="B152" s="3">
        <v>45</v>
      </c>
      <c r="C152" s="3" t="s">
        <v>20</v>
      </c>
      <c r="D152" s="3">
        <v>2.14</v>
      </c>
      <c r="E152" s="3">
        <v>2.17</v>
      </c>
      <c r="F152" s="3">
        <v>0.15</v>
      </c>
      <c r="G152" s="1" t="s">
        <v>7</v>
      </c>
      <c r="H152" s="53">
        <v>8</v>
      </c>
      <c r="I152" s="83">
        <v>0.15</v>
      </c>
      <c r="J152" s="74">
        <f>D152/I152</f>
        <v>14.266666666666667</v>
      </c>
      <c r="K152" s="6">
        <f>E152</f>
        <v>2.17</v>
      </c>
      <c r="L152" s="6">
        <f>0.045*(F152)+0.3+0.3+F152*2</f>
        <v>0.90674999999999994</v>
      </c>
      <c r="M152" s="75">
        <f>K152+L152</f>
        <v>3.0767499999999997</v>
      </c>
      <c r="N152" s="6">
        <f>IF(H152=$N$2,$N$3*M152*J152,0)</f>
        <v>17.341221399176952</v>
      </c>
      <c r="O152" s="6">
        <v>0</v>
      </c>
    </row>
    <row r="153" spans="2:15" x14ac:dyDescent="0.25">
      <c r="B153" s="3"/>
      <c r="C153" s="3"/>
      <c r="D153" s="3"/>
      <c r="E153" s="3"/>
      <c r="F153" s="3"/>
      <c r="G153" s="1" t="s">
        <v>8</v>
      </c>
      <c r="H153" s="49">
        <v>8</v>
      </c>
      <c r="I153" s="82">
        <v>0.17499999999999999</v>
      </c>
      <c r="J153" s="63">
        <f>E152/I153</f>
        <v>12.4</v>
      </c>
      <c r="K153" s="6">
        <f>D152</f>
        <v>2.14</v>
      </c>
      <c r="L153" s="6">
        <f>0.045*(F152)+0.3+0.3+F152*2</f>
        <v>0.90674999999999994</v>
      </c>
      <c r="M153" s="77">
        <f>K153+L153</f>
        <v>3.0467500000000003</v>
      </c>
      <c r="N153" s="6">
        <f>IF(H153=$N$2,$N$3*M153*J153,0)</f>
        <v>14.925313580246916</v>
      </c>
      <c r="O153" s="6">
        <v>0</v>
      </c>
    </row>
    <row r="154" spans="2:15" x14ac:dyDescent="0.25">
      <c r="H154" s="78"/>
      <c r="I154" s="78"/>
      <c r="J154" s="72"/>
      <c r="K154" s="72"/>
      <c r="L154" s="72"/>
      <c r="M154" s="79"/>
      <c r="N154" s="6"/>
      <c r="O154" s="1"/>
    </row>
    <row r="155" spans="2:15" x14ac:dyDescent="0.25">
      <c r="B155" s="3">
        <v>46</v>
      </c>
      <c r="C155" s="3" t="s">
        <v>20</v>
      </c>
      <c r="D155" s="3">
        <v>3.48</v>
      </c>
      <c r="E155" s="3">
        <v>2.17</v>
      </c>
      <c r="F155" s="3">
        <v>0.15</v>
      </c>
      <c r="G155" s="1" t="s">
        <v>7</v>
      </c>
      <c r="H155" s="53">
        <v>8</v>
      </c>
      <c r="I155" s="83">
        <v>0.15</v>
      </c>
      <c r="J155" s="74">
        <f>D155/I155</f>
        <v>23.2</v>
      </c>
      <c r="K155" s="6">
        <f>E155</f>
        <v>2.17</v>
      </c>
      <c r="L155" s="6">
        <f>0.045*(F155)+0.3+0.3+F155*2</f>
        <v>0.90674999999999994</v>
      </c>
      <c r="M155" s="75">
        <f>K155+L155</f>
        <v>3.0767499999999997</v>
      </c>
      <c r="N155" s="6">
        <f>IF(H155=$N$2,$N$3*M155*J155,0)</f>
        <v>28.199743209876537</v>
      </c>
      <c r="O155" s="6">
        <v>0</v>
      </c>
    </row>
    <row r="156" spans="2:15" x14ac:dyDescent="0.25">
      <c r="B156" s="3"/>
      <c r="C156" s="3"/>
      <c r="D156" s="3"/>
      <c r="E156" s="3"/>
      <c r="F156" s="3"/>
      <c r="G156" s="1" t="s">
        <v>8</v>
      </c>
      <c r="H156" s="49">
        <v>8</v>
      </c>
      <c r="I156" s="82">
        <v>0.17499999999999999</v>
      </c>
      <c r="J156" s="63">
        <f>E155/I156</f>
        <v>12.4</v>
      </c>
      <c r="K156" s="6">
        <f>D155</f>
        <v>3.48</v>
      </c>
      <c r="L156" s="6">
        <f>0.045*(F155)+0.3+0.3+F155*2</f>
        <v>0.90674999999999994</v>
      </c>
      <c r="M156" s="77">
        <f>K156+L156</f>
        <v>4.3867500000000001</v>
      </c>
      <c r="N156" s="6">
        <f>IF(H156=$N$2,$N$3*M156*J156,0)</f>
        <v>21.489659259259259</v>
      </c>
      <c r="O156" s="6">
        <v>0</v>
      </c>
    </row>
    <row r="157" spans="2:15" x14ac:dyDescent="0.25">
      <c r="H157" s="78"/>
      <c r="I157" s="78"/>
      <c r="J157" s="72"/>
      <c r="K157" s="72"/>
      <c r="L157" s="72"/>
      <c r="M157" s="79"/>
      <c r="N157" s="6"/>
      <c r="O157" s="1"/>
    </row>
    <row r="158" spans="2:15" x14ac:dyDescent="0.25">
      <c r="B158" s="3">
        <v>47</v>
      </c>
      <c r="C158" s="3" t="s">
        <v>22</v>
      </c>
      <c r="D158" s="3">
        <v>4.0149999999999997</v>
      </c>
      <c r="E158" s="3">
        <v>3.28</v>
      </c>
      <c r="F158" s="3">
        <v>0.15</v>
      </c>
      <c r="G158" s="1" t="s">
        <v>7</v>
      </c>
      <c r="H158" s="53">
        <v>8</v>
      </c>
      <c r="I158" s="83">
        <v>0.125</v>
      </c>
      <c r="J158" s="74">
        <f>D158/I158</f>
        <v>32.119999999999997</v>
      </c>
      <c r="K158" s="6">
        <f>E158</f>
        <v>3.28</v>
      </c>
      <c r="L158" s="6">
        <f>0.045*(F158)+0.3+0.3+F158*2</f>
        <v>0.90674999999999994</v>
      </c>
      <c r="M158" s="75">
        <f>K158+L158</f>
        <v>4.18675</v>
      </c>
      <c r="N158" s="6">
        <f>IF(H158=$N$2,$N$3*M158*J158,0)</f>
        <v>53.127273086419741</v>
      </c>
      <c r="O158" s="6">
        <v>0</v>
      </c>
    </row>
    <row r="159" spans="2:15" x14ac:dyDescent="0.25">
      <c r="B159" s="3"/>
      <c r="C159" s="3"/>
      <c r="D159" s="3"/>
      <c r="E159" s="3"/>
      <c r="F159" s="3"/>
      <c r="G159" s="1" t="s">
        <v>8</v>
      </c>
      <c r="H159" s="49">
        <v>8</v>
      </c>
      <c r="I159" s="82">
        <v>0.15</v>
      </c>
      <c r="J159" s="63">
        <f>E158/I159</f>
        <v>21.866666666666667</v>
      </c>
      <c r="K159" s="6">
        <f>D158</f>
        <v>4.0149999999999997</v>
      </c>
      <c r="L159" s="6">
        <f>0.045*(F158)+0.3+0.3+F158*2</f>
        <v>0.90674999999999994</v>
      </c>
      <c r="M159" s="77">
        <f>K159+L159</f>
        <v>4.9217499999999994</v>
      </c>
      <c r="N159" s="6">
        <f>IF(H159=$N$2,$N$3*M159*J159,0)</f>
        <v>42.517438683127565</v>
      </c>
      <c r="O159" s="6">
        <v>0</v>
      </c>
    </row>
    <row r="160" spans="2:15" x14ac:dyDescent="0.25">
      <c r="H160" s="78"/>
      <c r="I160" s="78"/>
      <c r="J160" s="72"/>
      <c r="K160" s="72"/>
      <c r="L160" s="72"/>
      <c r="M160" s="79"/>
      <c r="N160" s="6"/>
      <c r="O160" s="1"/>
    </row>
    <row r="161" spans="2:15" x14ac:dyDescent="0.25">
      <c r="B161" s="3">
        <v>48</v>
      </c>
      <c r="C161" s="3" t="s">
        <v>122</v>
      </c>
      <c r="D161" s="3">
        <v>1.97</v>
      </c>
      <c r="E161" s="3">
        <v>3.2</v>
      </c>
      <c r="F161" s="3">
        <v>0.15</v>
      </c>
      <c r="G161" s="1" t="s">
        <v>7</v>
      </c>
      <c r="H161" s="53">
        <v>8</v>
      </c>
      <c r="I161" s="83">
        <v>0.15</v>
      </c>
      <c r="J161" s="74">
        <f>D161/I161</f>
        <v>13.133333333333333</v>
      </c>
      <c r="K161" s="6">
        <f>E161</f>
        <v>3.2</v>
      </c>
      <c r="L161" s="6">
        <f>0.045*(F161)+0.3+0.3+F161*2</f>
        <v>0.90674999999999994</v>
      </c>
      <c r="M161" s="75">
        <f>K161+L161</f>
        <v>4.1067499999999999</v>
      </c>
      <c r="N161" s="6">
        <f>IF(H161=$N$2,$N$3*M161*J161,0)</f>
        <v>21.307779423868311</v>
      </c>
      <c r="O161" s="6">
        <v>0</v>
      </c>
    </row>
    <row r="162" spans="2:15" x14ac:dyDescent="0.25">
      <c r="B162" s="3"/>
      <c r="C162" s="3"/>
      <c r="D162" s="3"/>
      <c r="E162" s="3"/>
      <c r="F162" s="3"/>
      <c r="G162" s="1" t="s">
        <v>8</v>
      </c>
      <c r="H162" s="49">
        <v>8</v>
      </c>
      <c r="I162" s="82">
        <v>0.25</v>
      </c>
      <c r="J162" s="63">
        <f>E161/I162</f>
        <v>12.8</v>
      </c>
      <c r="K162" s="6">
        <f>D161</f>
        <v>1.97</v>
      </c>
      <c r="L162" s="6">
        <f>0.045*(F161)+0.3+0.3+F161*2</f>
        <v>0.90674999999999994</v>
      </c>
      <c r="M162" s="77">
        <f>K162+L162</f>
        <v>2.8767499999999999</v>
      </c>
      <c r="N162" s="6">
        <f>IF(H162=$N$2,$N$3*M162*J162,0)</f>
        <v>14.547120987654319</v>
      </c>
      <c r="O162" s="6">
        <v>0</v>
      </c>
    </row>
    <row r="163" spans="2:15" x14ac:dyDescent="0.25">
      <c r="H163" s="78"/>
      <c r="I163" s="78"/>
      <c r="J163" s="72"/>
      <c r="K163" s="72"/>
      <c r="L163" s="72"/>
      <c r="M163" s="79"/>
      <c r="N163" s="6"/>
      <c r="O163" s="1"/>
    </row>
    <row r="164" spans="2:15" x14ac:dyDescent="0.25">
      <c r="B164" s="3">
        <v>49</v>
      </c>
      <c r="C164" s="3" t="s">
        <v>22</v>
      </c>
      <c r="D164" s="3">
        <v>5.01</v>
      </c>
      <c r="E164" s="3">
        <v>3.28</v>
      </c>
      <c r="F164" s="3">
        <v>0.15</v>
      </c>
      <c r="G164" s="1" t="s">
        <v>7</v>
      </c>
      <c r="H164" s="53">
        <v>8</v>
      </c>
      <c r="I164" s="83">
        <v>0.125</v>
      </c>
      <c r="J164" s="74">
        <f>D164/I164</f>
        <v>40.08</v>
      </c>
      <c r="K164" s="6">
        <f>E164</f>
        <v>3.28</v>
      </c>
      <c r="L164" s="6">
        <f>0.045*(F164)+0.3+0.3+F164*2</f>
        <v>0.90674999999999994</v>
      </c>
      <c r="M164" s="75">
        <f>K164+L164</f>
        <v>4.18675</v>
      </c>
      <c r="N164" s="6">
        <f>IF(H164=$N$2,$N$3*M164*J164,0)</f>
        <v>66.293309629629618</v>
      </c>
      <c r="O164" s="6">
        <v>0</v>
      </c>
    </row>
    <row r="165" spans="2:15" x14ac:dyDescent="0.25">
      <c r="B165" s="3"/>
      <c r="C165" s="3"/>
      <c r="D165" s="3"/>
      <c r="E165" s="3"/>
      <c r="F165" s="3"/>
      <c r="G165" s="1" t="s">
        <v>8</v>
      </c>
      <c r="H165" s="49">
        <v>8</v>
      </c>
      <c r="I165" s="82">
        <v>0.25</v>
      </c>
      <c r="J165" s="63">
        <f>E164/I165</f>
        <v>13.12</v>
      </c>
      <c r="K165" s="6">
        <f>D164</f>
        <v>5.01</v>
      </c>
      <c r="L165" s="6">
        <f>0.045*(F164)+0.3+0.3+F164*2</f>
        <v>0.90674999999999994</v>
      </c>
      <c r="M165" s="77">
        <f>K165+L165</f>
        <v>5.9167499999999995</v>
      </c>
      <c r="N165" s="6">
        <f>IF(H165=$N$2,$N$3*M165*J165,0)</f>
        <v>30.667757037037031</v>
      </c>
      <c r="O165" s="6">
        <v>0</v>
      </c>
    </row>
    <row r="166" spans="2:15" x14ac:dyDescent="0.25">
      <c r="H166" s="78"/>
      <c r="I166" s="78"/>
      <c r="J166" s="72"/>
      <c r="K166" s="72"/>
      <c r="L166" s="72"/>
      <c r="M166" s="79"/>
      <c r="N166" s="6"/>
      <c r="O166" s="1"/>
    </row>
    <row r="167" spans="2:15" x14ac:dyDescent="0.25">
      <c r="B167" s="3">
        <v>50</v>
      </c>
      <c r="C167" s="3" t="s">
        <v>122</v>
      </c>
      <c r="D167" s="3">
        <v>1.9</v>
      </c>
      <c r="E167" s="3">
        <v>3.2</v>
      </c>
      <c r="F167" s="3">
        <v>0.15</v>
      </c>
      <c r="G167" s="1" t="s">
        <v>7</v>
      </c>
      <c r="H167" s="53">
        <v>8</v>
      </c>
      <c r="I167" s="83">
        <v>0.15</v>
      </c>
      <c r="J167" s="74">
        <f>D167/I167</f>
        <v>12.666666666666666</v>
      </c>
      <c r="K167" s="6">
        <f>E167</f>
        <v>3.2</v>
      </c>
      <c r="L167" s="6">
        <f>0.045*(F167)+0.3+0.3+F167*2</f>
        <v>0.90674999999999994</v>
      </c>
      <c r="M167" s="75">
        <f>K167+L167</f>
        <v>4.1067499999999999</v>
      </c>
      <c r="N167" s="6">
        <f>IF(H167=$N$2,$N$3*M167*J167,0)</f>
        <v>20.550650205761315</v>
      </c>
      <c r="O167" s="6">
        <v>0</v>
      </c>
    </row>
    <row r="168" spans="2:15" x14ac:dyDescent="0.25">
      <c r="B168" s="3"/>
      <c r="C168" s="3"/>
      <c r="D168" s="3"/>
      <c r="E168" s="3"/>
      <c r="F168" s="3"/>
      <c r="G168" s="1" t="s">
        <v>8</v>
      </c>
      <c r="H168" s="49">
        <v>8</v>
      </c>
      <c r="I168" s="82">
        <v>0.25</v>
      </c>
      <c r="J168" s="63">
        <f>E167/I168</f>
        <v>12.8</v>
      </c>
      <c r="K168" s="6">
        <f>D167</f>
        <v>1.9</v>
      </c>
      <c r="L168" s="6">
        <f>0.045*(F167)+0.3+0.3+F167*2</f>
        <v>0.90674999999999994</v>
      </c>
      <c r="M168" s="77">
        <f>K168+L168</f>
        <v>2.8067500000000001</v>
      </c>
      <c r="N168" s="6">
        <f>IF(H168=$N$2,$N$3*M168*J168,0)</f>
        <v>14.193145679012346</v>
      </c>
      <c r="O168" s="6">
        <v>0</v>
      </c>
    </row>
    <row r="169" spans="2:15" x14ac:dyDescent="0.25">
      <c r="H169" s="78"/>
      <c r="I169" s="78"/>
      <c r="J169" s="72"/>
      <c r="K169" s="72"/>
      <c r="L169" s="72"/>
      <c r="M169" s="79"/>
      <c r="N169" s="6"/>
      <c r="O169" s="1"/>
    </row>
    <row r="170" spans="2:15" x14ac:dyDescent="0.25">
      <c r="B170" s="3">
        <v>51</v>
      </c>
      <c r="C170" s="3" t="s">
        <v>22</v>
      </c>
      <c r="D170" s="3">
        <v>4.0149999999999997</v>
      </c>
      <c r="E170" s="3">
        <v>3.28</v>
      </c>
      <c r="F170" s="3">
        <v>0.15</v>
      </c>
      <c r="G170" s="1" t="s">
        <v>7</v>
      </c>
      <c r="H170" s="53">
        <v>8</v>
      </c>
      <c r="I170" s="83">
        <v>0.125</v>
      </c>
      <c r="J170" s="74">
        <f>D170/I170</f>
        <v>32.119999999999997</v>
      </c>
      <c r="K170" s="6">
        <f>E170</f>
        <v>3.28</v>
      </c>
      <c r="L170" s="6">
        <f>0.045*(F170)+0.3+0.3+F170*2</f>
        <v>0.90674999999999994</v>
      </c>
      <c r="M170" s="75">
        <f>K170+L170</f>
        <v>4.18675</v>
      </c>
      <c r="N170" s="6">
        <f>IF(H170=$N$2,$N$3*M170*J170,0)</f>
        <v>53.127273086419741</v>
      </c>
      <c r="O170" s="6">
        <v>0</v>
      </c>
    </row>
    <row r="171" spans="2:15" x14ac:dyDescent="0.25">
      <c r="B171" s="3"/>
      <c r="C171" s="3"/>
      <c r="D171" s="3"/>
      <c r="E171" s="3"/>
      <c r="F171" s="3"/>
      <c r="G171" s="1" t="s">
        <v>8</v>
      </c>
      <c r="H171" s="3">
        <v>8</v>
      </c>
      <c r="I171" s="71">
        <v>0.25</v>
      </c>
      <c r="J171" s="63">
        <f>E170/I171</f>
        <v>13.12</v>
      </c>
      <c r="K171" s="6">
        <f>D170</f>
        <v>4.0149999999999997</v>
      </c>
      <c r="L171" s="6">
        <f>0.045*(F170)+0.3+0.3+F170*2</f>
        <v>0.90674999999999994</v>
      </c>
      <c r="M171" s="77">
        <f>K171+L171</f>
        <v>4.9217499999999994</v>
      </c>
      <c r="N171" s="6">
        <f>IF(H171=$N$2,$N$3*M171*J171,0)</f>
        <v>25.510463209876537</v>
      </c>
      <c r="O171" s="6">
        <v>0</v>
      </c>
    </row>
    <row r="172" spans="2:15" x14ac:dyDescent="0.25">
      <c r="J172" s="72"/>
      <c r="K172" s="72"/>
      <c r="L172" s="72"/>
      <c r="M172" s="79"/>
      <c r="N172" s="6"/>
      <c r="O172" s="1"/>
    </row>
    <row r="173" spans="2:15" x14ac:dyDescent="0.25">
      <c r="B173" s="3">
        <v>52</v>
      </c>
      <c r="C173" s="3" t="s">
        <v>123</v>
      </c>
      <c r="D173" s="3">
        <v>4.2149999999999999</v>
      </c>
      <c r="E173" s="3">
        <v>2.87</v>
      </c>
      <c r="F173" s="3">
        <v>0.15</v>
      </c>
      <c r="G173" s="1" t="s">
        <v>7</v>
      </c>
      <c r="H173" s="3">
        <v>8</v>
      </c>
      <c r="I173" s="71">
        <v>0.15</v>
      </c>
      <c r="J173" s="74">
        <f>D173/I173</f>
        <v>28.1</v>
      </c>
      <c r="K173" s="6">
        <f>E173</f>
        <v>2.87</v>
      </c>
      <c r="L173" s="6">
        <f>0.045*(F173)+0.3+0.3+F173*2</f>
        <v>0.90674999999999994</v>
      </c>
      <c r="M173" s="75">
        <f>K173+L173</f>
        <v>3.7767499999999998</v>
      </c>
      <c r="N173" s="6">
        <f>IF(H173=$N$2,$N$3*M173*J173,0)</f>
        <v>41.926587654320983</v>
      </c>
      <c r="O173" s="6">
        <v>0</v>
      </c>
    </row>
    <row r="174" spans="2:15" x14ac:dyDescent="0.25">
      <c r="B174" s="3"/>
      <c r="C174" s="3"/>
      <c r="D174" s="3"/>
      <c r="E174" s="3"/>
      <c r="F174" s="3"/>
      <c r="G174" s="1" t="s">
        <v>8</v>
      </c>
      <c r="H174" s="49">
        <v>8</v>
      </c>
      <c r="I174" s="82">
        <v>0.17499999999999999</v>
      </c>
      <c r="J174" s="63">
        <f>E173/I174</f>
        <v>16.400000000000002</v>
      </c>
      <c r="K174" s="6">
        <f>D173</f>
        <v>4.2149999999999999</v>
      </c>
      <c r="L174" s="6">
        <f>0.045*(F173)+0.3+0.3+F173*2</f>
        <v>0.90674999999999994</v>
      </c>
      <c r="M174" s="77">
        <f>K174+L174</f>
        <v>5.1217499999999996</v>
      </c>
      <c r="N174" s="6">
        <f>IF(H174=$N$2,$N$3*M174*J174,0)</f>
        <v>33.183881481481478</v>
      </c>
      <c r="O174" s="6">
        <v>0</v>
      </c>
    </row>
    <row r="175" spans="2:15" x14ac:dyDescent="0.25">
      <c r="H175" s="78"/>
      <c r="I175" s="78"/>
      <c r="J175" s="72"/>
      <c r="K175" s="72"/>
      <c r="L175" s="72"/>
      <c r="M175" s="79"/>
      <c r="N175" s="6"/>
      <c r="O175" s="1"/>
    </row>
    <row r="176" spans="2:15" x14ac:dyDescent="0.25">
      <c r="B176" s="3">
        <v>53</v>
      </c>
      <c r="C176" s="3" t="s">
        <v>123</v>
      </c>
      <c r="D176" s="3">
        <v>4.5270000000000001</v>
      </c>
      <c r="E176" s="3">
        <v>2.87</v>
      </c>
      <c r="F176" s="3">
        <v>0.15</v>
      </c>
      <c r="G176" s="1" t="s">
        <v>7</v>
      </c>
      <c r="H176" s="53">
        <v>8</v>
      </c>
      <c r="I176" s="83">
        <v>0.15</v>
      </c>
      <c r="J176" s="74">
        <f>D176/I176</f>
        <v>30.180000000000003</v>
      </c>
      <c r="K176" s="6">
        <f>E176</f>
        <v>2.87</v>
      </c>
      <c r="L176" s="6">
        <f>0.045*(F176)+0.3+0.3+F176*2</f>
        <v>0.90674999999999994</v>
      </c>
      <c r="M176" s="75">
        <f>K176+L176</f>
        <v>3.7767499999999998</v>
      </c>
      <c r="N176" s="6">
        <f>IF(H176=$N$2,$N$3*M176*J176,0)</f>
        <v>45.030050370370368</v>
      </c>
      <c r="O176" s="6">
        <v>0</v>
      </c>
    </row>
    <row r="177" spans="2:15" x14ac:dyDescent="0.25">
      <c r="B177" s="3"/>
      <c r="C177" s="3"/>
      <c r="D177" s="3"/>
      <c r="E177" s="3"/>
      <c r="F177" s="3"/>
      <c r="G177" s="1" t="s">
        <v>8</v>
      </c>
      <c r="H177" s="49">
        <v>8</v>
      </c>
      <c r="I177" s="82">
        <v>0.17499999999999999</v>
      </c>
      <c r="J177" s="63">
        <f>E176/I177</f>
        <v>16.400000000000002</v>
      </c>
      <c r="K177" s="6">
        <f>D176</f>
        <v>4.5270000000000001</v>
      </c>
      <c r="L177" s="6">
        <f>0.045*(F176)+0.3+0.3+F176*2</f>
        <v>0.90674999999999994</v>
      </c>
      <c r="M177" s="77">
        <f>K177+L177</f>
        <v>5.4337499999999999</v>
      </c>
      <c r="N177" s="6">
        <f>IF(H177=$N$2,$N$3*M177*J177,0)</f>
        <v>35.205333333333336</v>
      </c>
      <c r="O177" s="6">
        <v>0</v>
      </c>
    </row>
    <row r="178" spans="2:15" x14ac:dyDescent="0.25">
      <c r="H178" s="78"/>
      <c r="I178" s="78"/>
      <c r="J178" s="72"/>
      <c r="K178" s="72"/>
      <c r="L178" s="72"/>
      <c r="M178" s="79"/>
      <c r="N178" s="6"/>
      <c r="O178" s="1"/>
    </row>
    <row r="179" spans="2:15" x14ac:dyDescent="0.25">
      <c r="B179" s="3">
        <v>54</v>
      </c>
      <c r="C179" s="3" t="s">
        <v>20</v>
      </c>
      <c r="D179" s="3">
        <v>2.52</v>
      </c>
      <c r="E179" s="3">
        <v>3.17</v>
      </c>
      <c r="F179" s="3">
        <v>0.15</v>
      </c>
      <c r="G179" s="1" t="s">
        <v>7</v>
      </c>
      <c r="H179" s="53">
        <v>8</v>
      </c>
      <c r="I179" s="83">
        <v>0.15</v>
      </c>
      <c r="J179" s="74">
        <f>D179/I179</f>
        <v>16.8</v>
      </c>
      <c r="K179" s="6">
        <f>E179</f>
        <v>3.17</v>
      </c>
      <c r="L179" s="6">
        <f>0.045*(F179)+0.3+0.3+F179*2</f>
        <v>0.90674999999999994</v>
      </c>
      <c r="M179" s="75">
        <f>K179+L179</f>
        <v>4.0767499999999997</v>
      </c>
      <c r="N179" s="6">
        <f>IF(H179=$N$2,$N$3*M179*J179,0)</f>
        <v>27.057540740740738</v>
      </c>
      <c r="O179" s="6">
        <v>0</v>
      </c>
    </row>
    <row r="180" spans="2:15" x14ac:dyDescent="0.25">
      <c r="B180" s="3"/>
      <c r="C180" s="3"/>
      <c r="D180" s="3"/>
      <c r="E180" s="3"/>
      <c r="F180" s="3"/>
      <c r="G180" s="1" t="s">
        <v>8</v>
      </c>
      <c r="H180" s="49">
        <v>8</v>
      </c>
      <c r="I180" s="82">
        <v>0.17499999999999999</v>
      </c>
      <c r="J180" s="63">
        <f>E179/I180</f>
        <v>18.114285714285714</v>
      </c>
      <c r="K180" s="6">
        <f>D179</f>
        <v>2.52</v>
      </c>
      <c r="L180" s="6">
        <f>0.045*(F179)+0.3+0.3+F179*2</f>
        <v>0.90674999999999994</v>
      </c>
      <c r="M180" s="77">
        <f>K180+L180</f>
        <v>3.4267500000000002</v>
      </c>
      <c r="N180" s="6">
        <f>IF(H180=$N$2,$N$3*M180*J180,0)</f>
        <v>24.522717460317459</v>
      </c>
      <c r="O180" s="6">
        <v>0</v>
      </c>
    </row>
    <row r="181" spans="2:15" x14ac:dyDescent="0.25">
      <c r="H181" s="78"/>
      <c r="I181" s="78"/>
      <c r="J181" s="72"/>
      <c r="K181" s="72"/>
      <c r="L181" s="72"/>
      <c r="M181" s="79"/>
      <c r="N181" s="6"/>
      <c r="O181" s="1"/>
    </row>
    <row r="182" spans="2:15" x14ac:dyDescent="0.25">
      <c r="B182" s="3">
        <v>55</v>
      </c>
      <c r="C182" s="3" t="s">
        <v>22</v>
      </c>
      <c r="D182" s="3">
        <v>3.14</v>
      </c>
      <c r="E182" s="3">
        <v>3.22</v>
      </c>
      <c r="F182" s="3">
        <v>0.15</v>
      </c>
      <c r="G182" s="1" t="s">
        <v>7</v>
      </c>
      <c r="H182" s="53">
        <v>8</v>
      </c>
      <c r="I182" s="83">
        <v>0.125</v>
      </c>
      <c r="J182" s="74">
        <f>D182/I182</f>
        <v>25.12</v>
      </c>
      <c r="K182" s="6">
        <f>E182</f>
        <v>3.22</v>
      </c>
      <c r="L182" s="6">
        <f>0.045*(F182)+0.3+0.23+F182*2</f>
        <v>0.83674999999999988</v>
      </c>
      <c r="M182" s="75">
        <f>K182+L182</f>
        <v>4.0567500000000001</v>
      </c>
      <c r="N182" s="6">
        <f>IF(H182=$N$2,$N$3*M182*J182,0)</f>
        <v>40.258986666666665</v>
      </c>
      <c r="O182" s="6">
        <v>0</v>
      </c>
    </row>
    <row r="183" spans="2:15" x14ac:dyDescent="0.25">
      <c r="B183" s="3"/>
      <c r="C183" s="3"/>
      <c r="D183" s="3"/>
      <c r="E183" s="3"/>
      <c r="F183" s="3"/>
      <c r="G183" s="1" t="s">
        <v>8</v>
      </c>
      <c r="H183" s="49">
        <v>8</v>
      </c>
      <c r="I183" s="82">
        <v>0.15</v>
      </c>
      <c r="J183" s="63">
        <f>E182/I183</f>
        <v>21.466666666666669</v>
      </c>
      <c r="K183" s="6">
        <f>D182</f>
        <v>3.14</v>
      </c>
      <c r="L183" s="6">
        <f>0.045*(F182)+0.3+0.23+F182*2</f>
        <v>0.83674999999999988</v>
      </c>
      <c r="M183" s="77">
        <f>K183+L183</f>
        <v>3.97675</v>
      </c>
      <c r="N183" s="6">
        <f>IF(H183=$N$2,$N$3*M183*J183,0)</f>
        <v>33.725458436213991</v>
      </c>
      <c r="O183" s="6">
        <v>0</v>
      </c>
    </row>
    <row r="184" spans="2:15" x14ac:dyDescent="0.25">
      <c r="H184" s="78"/>
      <c r="I184" s="78"/>
      <c r="J184" s="72"/>
      <c r="K184" s="72"/>
      <c r="L184" s="72"/>
      <c r="M184" s="79"/>
      <c r="N184" s="6"/>
      <c r="O184" s="1"/>
    </row>
    <row r="185" spans="2:15" x14ac:dyDescent="0.25">
      <c r="B185" s="3">
        <v>56</v>
      </c>
      <c r="C185" s="3" t="s">
        <v>18</v>
      </c>
      <c r="D185" s="3">
        <v>2.7949999999999999</v>
      </c>
      <c r="E185" s="3">
        <v>2.16</v>
      </c>
      <c r="F185" s="3">
        <v>0.15</v>
      </c>
      <c r="G185" s="1" t="s">
        <v>7</v>
      </c>
      <c r="H185" s="53">
        <v>8</v>
      </c>
      <c r="I185" s="83">
        <v>0.125</v>
      </c>
      <c r="J185" s="74">
        <f>D185/I185</f>
        <v>22.36</v>
      </c>
      <c r="K185" s="6">
        <f>E185</f>
        <v>2.16</v>
      </c>
      <c r="L185" s="6">
        <f>0.045*(F185)+0.3+0.3+F185*2</f>
        <v>0.90674999999999994</v>
      </c>
      <c r="M185" s="75">
        <f>K185+L185</f>
        <v>3.0667499999999999</v>
      </c>
      <c r="N185" s="6">
        <f>IF(H185=$N$2,$N$3*M185*J185,0)</f>
        <v>27.090382222222221</v>
      </c>
      <c r="O185" s="6">
        <v>0</v>
      </c>
    </row>
    <row r="186" spans="2:15" x14ac:dyDescent="0.25">
      <c r="B186" s="3"/>
      <c r="C186" s="3"/>
      <c r="D186" s="3"/>
      <c r="E186" s="3"/>
      <c r="F186" s="3"/>
      <c r="G186" s="1" t="s">
        <v>8</v>
      </c>
      <c r="H186" s="49">
        <v>8</v>
      </c>
      <c r="I186" s="82">
        <v>0.23</v>
      </c>
      <c r="J186" s="63">
        <f>E185/I186</f>
        <v>9.3913043478260878</v>
      </c>
      <c r="K186" s="6">
        <f>D185</f>
        <v>2.7949999999999999</v>
      </c>
      <c r="L186" s="6">
        <f>0.045*(F185)+0.3+0.3+F185*2</f>
        <v>0.90674999999999994</v>
      </c>
      <c r="M186" s="77">
        <f>K186+L186</f>
        <v>3.7017499999999997</v>
      </c>
      <c r="N186" s="6">
        <f>IF(H186=$N$2,$N$3*M186*J186,0)</f>
        <v>13.734028985507246</v>
      </c>
      <c r="O186" s="6">
        <v>0</v>
      </c>
    </row>
    <row r="187" spans="2:15" x14ac:dyDescent="0.25">
      <c r="H187" s="78"/>
      <c r="I187" s="78"/>
      <c r="J187" s="72"/>
      <c r="K187" s="72"/>
      <c r="L187" s="72"/>
      <c r="M187" s="79"/>
      <c r="N187" s="6"/>
      <c r="O187" s="1"/>
    </row>
    <row r="188" spans="2:15" x14ac:dyDescent="0.25">
      <c r="B188" s="3">
        <v>57</v>
      </c>
      <c r="C188" s="3" t="s">
        <v>18</v>
      </c>
      <c r="D188" s="3">
        <v>2.75</v>
      </c>
      <c r="E188" s="3">
        <v>2.16</v>
      </c>
      <c r="F188" s="3">
        <v>0.15</v>
      </c>
      <c r="G188" s="1" t="s">
        <v>7</v>
      </c>
      <c r="H188" s="53">
        <v>8</v>
      </c>
      <c r="I188" s="83">
        <v>0.125</v>
      </c>
      <c r="J188" s="74">
        <f>D188/I188</f>
        <v>22</v>
      </c>
      <c r="K188" s="6">
        <f>E188</f>
        <v>2.16</v>
      </c>
      <c r="L188" s="6">
        <f>0.045*(F188)+0.3+0.3+F188*2</f>
        <v>0.90674999999999994</v>
      </c>
      <c r="M188" s="75">
        <f>K188+L188</f>
        <v>3.0667499999999999</v>
      </c>
      <c r="N188" s="6">
        <f>IF(H188=$N$2,$N$3*M188*J188,0)</f>
        <v>26.65422222222222</v>
      </c>
      <c r="O188" s="6">
        <v>0</v>
      </c>
    </row>
    <row r="189" spans="2:15" x14ac:dyDescent="0.25">
      <c r="B189" s="3"/>
      <c r="C189" s="3"/>
      <c r="D189" s="3"/>
      <c r="E189" s="3"/>
      <c r="F189" s="3"/>
      <c r="G189" s="1" t="s">
        <v>8</v>
      </c>
      <c r="H189" s="49">
        <v>8</v>
      </c>
      <c r="I189" s="82">
        <v>0.23</v>
      </c>
      <c r="J189" s="63">
        <f>E188/I189</f>
        <v>9.3913043478260878</v>
      </c>
      <c r="K189" s="6">
        <f>D188</f>
        <v>2.75</v>
      </c>
      <c r="L189" s="6">
        <f>0.045*(F188)+0.3+0.3+F188*2</f>
        <v>0.90674999999999994</v>
      </c>
      <c r="M189" s="77">
        <f>K189+L189</f>
        <v>3.6567499999999997</v>
      </c>
      <c r="N189" s="6">
        <f>IF(H189=$N$2,$N$3*M189*J189,0)</f>
        <v>13.567072463768115</v>
      </c>
      <c r="O189" s="6">
        <v>0</v>
      </c>
    </row>
    <row r="190" spans="2:15" x14ac:dyDescent="0.25">
      <c r="H190" s="78"/>
      <c r="I190" s="78"/>
      <c r="J190" s="72"/>
      <c r="K190" s="72"/>
      <c r="L190" s="72"/>
      <c r="M190" s="79"/>
      <c r="N190" s="6"/>
      <c r="O190" s="1"/>
    </row>
    <row r="191" spans="2:15" x14ac:dyDescent="0.25">
      <c r="B191" s="3">
        <v>58</v>
      </c>
      <c r="C191" s="3" t="s">
        <v>18</v>
      </c>
      <c r="D191" s="3">
        <v>2.7949999999999999</v>
      </c>
      <c r="E191" s="3">
        <v>1.84</v>
      </c>
      <c r="F191" s="3">
        <v>0.15</v>
      </c>
      <c r="G191" s="1" t="s">
        <v>7</v>
      </c>
      <c r="H191" s="53">
        <v>8</v>
      </c>
      <c r="I191" s="83">
        <v>0.125</v>
      </c>
      <c r="J191" s="74">
        <f>D191/I191</f>
        <v>22.36</v>
      </c>
      <c r="K191" s="6">
        <f>E191</f>
        <v>1.84</v>
      </c>
      <c r="L191" s="6">
        <f>0.045*(F191)+0.3+0.3+F191*2</f>
        <v>0.90674999999999994</v>
      </c>
      <c r="M191" s="75">
        <f>K191+L191</f>
        <v>2.74675</v>
      </c>
      <c r="N191" s="6">
        <f>IF(H191=$N$2,$N$3*M191*J191,0)</f>
        <v>24.263636543209874</v>
      </c>
      <c r="O191" s="6">
        <v>0</v>
      </c>
    </row>
    <row r="192" spans="2:15" x14ac:dyDescent="0.25">
      <c r="B192" s="3"/>
      <c r="C192" s="3"/>
      <c r="D192" s="3"/>
      <c r="E192" s="3"/>
      <c r="F192" s="3"/>
      <c r="G192" s="1" t="s">
        <v>8</v>
      </c>
      <c r="H192" s="49">
        <v>8</v>
      </c>
      <c r="I192" s="82">
        <v>0.23</v>
      </c>
      <c r="J192" s="63">
        <f>E191/I192</f>
        <v>8</v>
      </c>
      <c r="K192" s="6">
        <f>D191</f>
        <v>2.7949999999999999</v>
      </c>
      <c r="L192" s="6">
        <f>0.045*(F191)+0.3+0.3+F191*2</f>
        <v>0.90674999999999994</v>
      </c>
      <c r="M192" s="77">
        <f>K192+L192</f>
        <v>3.7017499999999997</v>
      </c>
      <c r="N192" s="6">
        <f>IF(H192=$N$2,$N$3*M192*J192,0)</f>
        <v>11.699358024691357</v>
      </c>
      <c r="O192" s="6">
        <v>0</v>
      </c>
    </row>
    <row r="193" spans="2:15" x14ac:dyDescent="0.25">
      <c r="H193" s="78"/>
      <c r="I193" s="78"/>
      <c r="J193" s="72"/>
      <c r="K193" s="72"/>
      <c r="L193" s="72"/>
      <c r="M193" s="79"/>
      <c r="N193" s="6"/>
      <c r="O193" s="1"/>
    </row>
    <row r="194" spans="2:15" x14ac:dyDescent="0.25">
      <c r="B194" s="3">
        <v>59</v>
      </c>
      <c r="C194" s="3" t="s">
        <v>18</v>
      </c>
      <c r="D194" s="3">
        <v>2.7949999999999999</v>
      </c>
      <c r="E194" s="3">
        <v>1.84</v>
      </c>
      <c r="F194" s="3">
        <v>0.15</v>
      </c>
      <c r="G194" s="1" t="s">
        <v>7</v>
      </c>
      <c r="H194" s="53">
        <v>8</v>
      </c>
      <c r="I194" s="83">
        <v>0.125</v>
      </c>
      <c r="J194" s="74">
        <f>D194/I194</f>
        <v>22.36</v>
      </c>
      <c r="K194" s="6">
        <f>E194</f>
        <v>1.84</v>
      </c>
      <c r="L194" s="6">
        <f>0.045*(F194)+0.3+0.3+F194*2</f>
        <v>0.90674999999999994</v>
      </c>
      <c r="M194" s="75">
        <f>K194+L194</f>
        <v>2.74675</v>
      </c>
      <c r="N194" s="6">
        <f>IF(H194=$N$2,$N$3*M194*J194,0)</f>
        <v>24.263636543209874</v>
      </c>
      <c r="O194" s="6">
        <v>0</v>
      </c>
    </row>
    <row r="195" spans="2:15" x14ac:dyDescent="0.25">
      <c r="B195" s="3"/>
      <c r="C195" s="3"/>
      <c r="D195" s="3"/>
      <c r="E195" s="3"/>
      <c r="F195" s="3"/>
      <c r="G195" s="1" t="s">
        <v>8</v>
      </c>
      <c r="H195" s="49">
        <v>8</v>
      </c>
      <c r="I195" s="82">
        <v>0.23</v>
      </c>
      <c r="J195" s="63">
        <f>E194/I195</f>
        <v>8</v>
      </c>
      <c r="K195" s="6">
        <f>D194</f>
        <v>2.7949999999999999</v>
      </c>
      <c r="L195" s="6">
        <f>0.045*(F194)+0.3+0.3+F194*2</f>
        <v>0.90674999999999994</v>
      </c>
      <c r="M195" s="77">
        <f>K195+L195</f>
        <v>3.7017499999999997</v>
      </c>
      <c r="N195" s="6">
        <f>IF(H195=$N$2,$N$3*M195*J195,0)</f>
        <v>11.699358024691357</v>
      </c>
      <c r="O195" s="6">
        <v>0</v>
      </c>
    </row>
    <row r="196" spans="2:15" x14ac:dyDescent="0.25">
      <c r="H196" s="78"/>
      <c r="I196" s="78"/>
      <c r="J196" s="72"/>
      <c r="K196" s="72"/>
      <c r="L196" s="72"/>
      <c r="M196" s="79"/>
      <c r="N196" s="6"/>
      <c r="O196" s="1"/>
    </row>
    <row r="197" spans="2:15" x14ac:dyDescent="0.25">
      <c r="B197" s="3">
        <v>60</v>
      </c>
      <c r="C197" s="3" t="s">
        <v>18</v>
      </c>
      <c r="D197" s="3">
        <v>2.75</v>
      </c>
      <c r="E197" s="3">
        <v>2.16</v>
      </c>
      <c r="F197" s="3">
        <v>0.15</v>
      </c>
      <c r="G197" s="1" t="s">
        <v>7</v>
      </c>
      <c r="H197" s="53">
        <v>8</v>
      </c>
      <c r="I197" s="83">
        <v>0.125</v>
      </c>
      <c r="J197" s="74">
        <f>D197/I197</f>
        <v>22</v>
      </c>
      <c r="K197" s="6">
        <f>E197</f>
        <v>2.16</v>
      </c>
      <c r="L197" s="6">
        <f>0.045*(F197)+0.3+0.3+F197*2</f>
        <v>0.90674999999999994</v>
      </c>
      <c r="M197" s="75">
        <f>K197+L197</f>
        <v>3.0667499999999999</v>
      </c>
      <c r="N197" s="6">
        <f>IF(H197=$N$2,$N$3*M197*J197,0)</f>
        <v>26.65422222222222</v>
      </c>
      <c r="O197" s="6">
        <v>0</v>
      </c>
    </row>
    <row r="198" spans="2:15" x14ac:dyDescent="0.25">
      <c r="B198" s="3"/>
      <c r="C198" s="3"/>
      <c r="D198" s="3"/>
      <c r="E198" s="3"/>
      <c r="F198" s="3"/>
      <c r="G198" s="1" t="s">
        <v>8</v>
      </c>
      <c r="H198" s="49">
        <v>8</v>
      </c>
      <c r="I198" s="82">
        <v>0.23</v>
      </c>
      <c r="J198" s="63">
        <f>E197/I198</f>
        <v>9.3913043478260878</v>
      </c>
      <c r="K198" s="6">
        <f>D197</f>
        <v>2.75</v>
      </c>
      <c r="L198" s="6">
        <f>0.045*(F197)+0.3+0.3+F197*2</f>
        <v>0.90674999999999994</v>
      </c>
      <c r="M198" s="77">
        <f>K198+L198</f>
        <v>3.6567499999999997</v>
      </c>
      <c r="N198" s="6">
        <f>IF(H198=$N$2,$N$3*M198*J198,0)</f>
        <v>13.567072463768115</v>
      </c>
      <c r="O198" s="6">
        <v>0</v>
      </c>
    </row>
    <row r="199" spans="2:15" x14ac:dyDescent="0.25">
      <c r="H199" s="78"/>
      <c r="I199" s="78"/>
      <c r="J199" s="72"/>
      <c r="K199" s="72"/>
      <c r="L199" s="72"/>
      <c r="M199" s="79"/>
      <c r="N199" s="6"/>
      <c r="O199" s="1"/>
    </row>
    <row r="200" spans="2:15" x14ac:dyDescent="0.25">
      <c r="B200" s="3">
        <v>61</v>
      </c>
      <c r="C200" s="3" t="s">
        <v>18</v>
      </c>
      <c r="D200" s="3">
        <v>2.8</v>
      </c>
      <c r="E200" s="3">
        <v>2.16</v>
      </c>
      <c r="F200" s="3">
        <v>0.15</v>
      </c>
      <c r="G200" s="1" t="s">
        <v>7</v>
      </c>
      <c r="H200" s="53">
        <v>8</v>
      </c>
      <c r="I200" s="83">
        <v>0.125</v>
      </c>
      <c r="J200" s="74">
        <f>D200/I200</f>
        <v>22.4</v>
      </c>
      <c r="K200" s="6">
        <f>E200</f>
        <v>2.16</v>
      </c>
      <c r="L200" s="6">
        <f>0.045*(F200)+0.3+0.3+F200*2</f>
        <v>0.90674999999999994</v>
      </c>
      <c r="M200" s="75">
        <f>K200+L200</f>
        <v>3.0667499999999999</v>
      </c>
      <c r="N200" s="6">
        <f>IF(H200=$N$2,$N$3*M200*J200,0)</f>
        <v>27.138844444444441</v>
      </c>
      <c r="O200" s="6">
        <v>0</v>
      </c>
    </row>
    <row r="201" spans="2:15" x14ac:dyDescent="0.25">
      <c r="B201" s="3"/>
      <c r="C201" s="3"/>
      <c r="D201" s="3"/>
      <c r="E201" s="3"/>
      <c r="F201" s="3"/>
      <c r="G201" s="47" t="s">
        <v>8</v>
      </c>
      <c r="H201" s="49">
        <v>8</v>
      </c>
      <c r="I201" s="82">
        <v>0.23</v>
      </c>
      <c r="J201" s="63">
        <f>E200/I201</f>
        <v>9.3913043478260878</v>
      </c>
      <c r="K201" s="6">
        <f>D200</f>
        <v>2.8</v>
      </c>
      <c r="L201" s="6">
        <f>0.045*(F200)+0.3+0.3+F200*2</f>
        <v>0.90674999999999994</v>
      </c>
      <c r="M201" s="77">
        <f>K201+L201</f>
        <v>3.7067499999999995</v>
      </c>
      <c r="N201" s="6">
        <f>IF(H201=$N$2,$N$3*M201*J201,0)</f>
        <v>13.752579710144925</v>
      </c>
      <c r="O201" s="6">
        <v>0</v>
      </c>
    </row>
    <row r="202" spans="2:15" x14ac:dyDescent="0.25">
      <c r="G202" s="79"/>
      <c r="H202" s="78"/>
      <c r="I202" s="78"/>
      <c r="J202" s="72"/>
      <c r="K202" s="72"/>
      <c r="L202" s="72"/>
      <c r="M202" s="79"/>
      <c r="N202" s="6"/>
      <c r="O202" s="1"/>
    </row>
    <row r="203" spans="2:15" x14ac:dyDescent="0.25">
      <c r="B203" s="3">
        <v>62</v>
      </c>
      <c r="C203" s="3" t="s">
        <v>18</v>
      </c>
      <c r="D203" s="3">
        <v>2.9449999999999998</v>
      </c>
      <c r="E203" s="3">
        <v>2.4</v>
      </c>
      <c r="F203" s="3">
        <v>0.15</v>
      </c>
      <c r="G203" s="59" t="s">
        <v>7</v>
      </c>
      <c r="H203" s="53">
        <v>8</v>
      </c>
      <c r="I203" s="83">
        <v>0.125</v>
      </c>
      <c r="J203" s="74">
        <f>D203/I203</f>
        <v>23.56</v>
      </c>
      <c r="K203" s="6">
        <f>E203</f>
        <v>2.4</v>
      </c>
      <c r="L203" s="6">
        <f>0.045*(F203)+0.3+0.3+F203*2</f>
        <v>0.90674999999999994</v>
      </c>
      <c r="M203" s="75">
        <f>K203+L203</f>
        <v>3.3067500000000001</v>
      </c>
      <c r="N203" s="6">
        <f>IF(H203=$N$2,$N$3*M203*J203,0)</f>
        <v>30.778085925925925</v>
      </c>
      <c r="O203" s="6">
        <v>0</v>
      </c>
    </row>
    <row r="204" spans="2:15" x14ac:dyDescent="0.25">
      <c r="B204" s="3"/>
      <c r="C204" s="3"/>
      <c r="D204" s="3"/>
      <c r="E204" s="3"/>
      <c r="F204" s="3"/>
      <c r="G204" s="47" t="s">
        <v>8</v>
      </c>
      <c r="H204" s="49">
        <v>8</v>
      </c>
      <c r="I204" s="82">
        <v>0.23</v>
      </c>
      <c r="J204" s="63">
        <f>E203/I204</f>
        <v>10.434782608695651</v>
      </c>
      <c r="K204" s="6">
        <f>D203</f>
        <v>2.9449999999999998</v>
      </c>
      <c r="L204" s="6">
        <f>0.045*(F203)+0.3+0.3+F203*2</f>
        <v>0.90674999999999994</v>
      </c>
      <c r="M204" s="77">
        <f>K204+L204</f>
        <v>3.85175</v>
      </c>
      <c r="N204" s="6">
        <f>IF(H204=$N$2,$N$3*M204*J204,0)</f>
        <v>15.878389694041864</v>
      </c>
      <c r="O204" s="6">
        <v>0</v>
      </c>
    </row>
    <row r="205" spans="2:15" x14ac:dyDescent="0.25">
      <c r="G205" s="79"/>
      <c r="H205" s="78"/>
      <c r="I205" s="78"/>
      <c r="J205" s="72"/>
      <c r="K205" s="72"/>
      <c r="L205" s="72"/>
      <c r="M205" s="79"/>
      <c r="N205" s="6"/>
      <c r="O205" s="1"/>
    </row>
    <row r="206" spans="2:15" x14ac:dyDescent="0.25">
      <c r="B206" s="3">
        <v>63</v>
      </c>
      <c r="C206" s="3" t="s">
        <v>18</v>
      </c>
      <c r="D206" s="3">
        <v>2.8</v>
      </c>
      <c r="E206" s="3">
        <v>2.4</v>
      </c>
      <c r="F206" s="3">
        <v>0.15</v>
      </c>
      <c r="G206" s="59" t="s">
        <v>7</v>
      </c>
      <c r="H206" s="53">
        <v>8</v>
      </c>
      <c r="I206" s="83">
        <v>0.125</v>
      </c>
      <c r="J206" s="74">
        <f>D206/I206</f>
        <v>22.4</v>
      </c>
      <c r="K206" s="6">
        <f>E206</f>
        <v>2.4</v>
      </c>
      <c r="L206" s="6">
        <f>0.045*(F206)+0.3+0.3+F206*2</f>
        <v>0.90674999999999994</v>
      </c>
      <c r="M206" s="75">
        <f>K206+L206</f>
        <v>3.3067500000000001</v>
      </c>
      <c r="N206" s="6">
        <f>IF(H206=$N$2,$N$3*M206*J206,0)</f>
        <v>29.262696296296294</v>
      </c>
      <c r="O206" s="6">
        <v>0</v>
      </c>
    </row>
    <row r="207" spans="2:15" x14ac:dyDescent="0.25">
      <c r="B207" s="3"/>
      <c r="C207" s="3"/>
      <c r="D207" s="3"/>
      <c r="E207" s="3"/>
      <c r="F207" s="3"/>
      <c r="G207" s="47" t="s">
        <v>8</v>
      </c>
      <c r="H207" s="49">
        <v>8</v>
      </c>
      <c r="I207" s="82">
        <v>0.23</v>
      </c>
      <c r="J207" s="63">
        <f>E206/I207</f>
        <v>10.434782608695651</v>
      </c>
      <c r="K207" s="6">
        <f>D206</f>
        <v>2.8</v>
      </c>
      <c r="L207" s="6">
        <f>0.045*(F206)+0.3+0.3+F206*2</f>
        <v>0.90674999999999994</v>
      </c>
      <c r="M207" s="77">
        <f>K207+L207</f>
        <v>3.7067499999999995</v>
      </c>
      <c r="N207" s="6">
        <f>IF(H207=$N$2,$N$3*M207*J207,0)</f>
        <v>15.280644122383247</v>
      </c>
      <c r="O207" s="6">
        <v>0</v>
      </c>
    </row>
    <row r="208" spans="2:15" x14ac:dyDescent="0.25">
      <c r="G208" s="79"/>
      <c r="H208" s="78"/>
      <c r="I208" s="78"/>
      <c r="J208" s="72"/>
      <c r="K208" s="72"/>
      <c r="L208" s="72"/>
      <c r="M208" s="79"/>
      <c r="N208" s="6"/>
      <c r="O208" s="1"/>
    </row>
    <row r="209" spans="2:15" x14ac:dyDescent="0.25">
      <c r="B209" s="3">
        <v>64</v>
      </c>
      <c r="C209" s="3" t="s">
        <v>18</v>
      </c>
      <c r="D209" s="3">
        <v>2.9649999999999999</v>
      </c>
      <c r="E209" s="3">
        <v>2.4</v>
      </c>
      <c r="F209" s="3">
        <v>0.15</v>
      </c>
      <c r="G209" s="59" t="s">
        <v>7</v>
      </c>
      <c r="H209" s="53">
        <v>8</v>
      </c>
      <c r="I209" s="83">
        <v>0.125</v>
      </c>
      <c r="J209" s="74">
        <f>D209/I209</f>
        <v>23.72</v>
      </c>
      <c r="K209" s="6">
        <f>E209</f>
        <v>2.4</v>
      </c>
      <c r="L209" s="6">
        <f>0.045*(F209)+0.3+0.3+F209*2</f>
        <v>0.90674999999999994</v>
      </c>
      <c r="M209" s="75">
        <f>K209+L209</f>
        <v>3.3067500000000001</v>
      </c>
      <c r="N209" s="6">
        <f>IF(H209=$N$2,$N$3*M209*J209,0)</f>
        <v>30.987105185185186</v>
      </c>
      <c r="O209" s="6">
        <v>0</v>
      </c>
    </row>
    <row r="210" spans="2:15" x14ac:dyDescent="0.25">
      <c r="B210" s="3"/>
      <c r="C210" s="3"/>
      <c r="D210" s="3"/>
      <c r="E210" s="3"/>
      <c r="F210" s="3"/>
      <c r="G210" s="47" t="s">
        <v>8</v>
      </c>
      <c r="H210" s="49">
        <v>8</v>
      </c>
      <c r="I210" s="82">
        <v>0.23</v>
      </c>
      <c r="J210" s="63">
        <f>E209/I210</f>
        <v>10.434782608695651</v>
      </c>
      <c r="K210" s="6">
        <f>D209</f>
        <v>2.9649999999999999</v>
      </c>
      <c r="L210" s="6">
        <f>0.045*(F209)+0.3+0.3+F209*2</f>
        <v>0.90674999999999994</v>
      </c>
      <c r="M210" s="77">
        <f>K210+L210</f>
        <v>3.8717499999999996</v>
      </c>
      <c r="N210" s="6">
        <f>IF(H210=$N$2,$N$3*M210*J210,0)</f>
        <v>15.960837359098223</v>
      </c>
      <c r="O210" s="6">
        <v>0</v>
      </c>
    </row>
    <row r="211" spans="2:15" x14ac:dyDescent="0.25">
      <c r="G211" s="79"/>
      <c r="H211" s="78"/>
      <c r="I211" s="78"/>
      <c r="J211" s="72"/>
      <c r="K211" s="72"/>
      <c r="L211" s="72"/>
      <c r="M211" s="79"/>
      <c r="N211" s="6"/>
      <c r="O211" s="1"/>
    </row>
    <row r="212" spans="2:15" x14ac:dyDescent="0.25">
      <c r="B212" s="3">
        <v>65</v>
      </c>
      <c r="C212" s="3" t="s">
        <v>20</v>
      </c>
      <c r="D212" s="3">
        <v>2.75</v>
      </c>
      <c r="E212" s="3">
        <v>2.57</v>
      </c>
      <c r="F212" s="3">
        <v>0.15</v>
      </c>
      <c r="G212" s="59" t="s">
        <v>7</v>
      </c>
      <c r="H212" s="53">
        <v>8</v>
      </c>
      <c r="I212" s="83">
        <v>0.15</v>
      </c>
      <c r="J212" s="74">
        <f>D212/I212</f>
        <v>18.333333333333336</v>
      </c>
      <c r="K212" s="6">
        <f>E212</f>
        <v>2.57</v>
      </c>
      <c r="L212" s="6">
        <f>0.045*(F212)+0.3+0.3+F212*2</f>
        <v>0.90674999999999994</v>
      </c>
      <c r="M212" s="75">
        <f>K212+L212</f>
        <v>3.47675</v>
      </c>
      <c r="N212" s="6">
        <f>IF(H212=$N$2,$N$3*M212*J212,0)</f>
        <v>25.181399176954734</v>
      </c>
      <c r="O212" s="6">
        <v>0</v>
      </c>
    </row>
    <row r="213" spans="2:15" x14ac:dyDescent="0.25">
      <c r="B213" s="3"/>
      <c r="C213" s="3"/>
      <c r="D213" s="3"/>
      <c r="E213" s="3"/>
      <c r="F213" s="3"/>
      <c r="G213" s="47" t="s">
        <v>8</v>
      </c>
      <c r="H213" s="49">
        <v>8</v>
      </c>
      <c r="I213" s="82">
        <v>0.17499999999999999</v>
      </c>
      <c r="J213" s="63">
        <f>E212/I213</f>
        <v>14.685714285714285</v>
      </c>
      <c r="K213" s="6">
        <f>D212</f>
        <v>2.75</v>
      </c>
      <c r="L213" s="6">
        <f>0.045*(F212)+0.3+0.3+F212*2</f>
        <v>0.90674999999999994</v>
      </c>
      <c r="M213" s="77">
        <f>K213+L213</f>
        <v>3.6567499999999997</v>
      </c>
      <c r="N213" s="6">
        <f>IF(H213=$N$2,$N$3*M213*J213,0)</f>
        <v>21.215599294532623</v>
      </c>
      <c r="O213" s="6">
        <v>0</v>
      </c>
    </row>
    <row r="214" spans="2:15" x14ac:dyDescent="0.25">
      <c r="G214" s="79"/>
      <c r="H214" s="78"/>
      <c r="I214" s="78"/>
      <c r="J214" s="72"/>
      <c r="K214" s="72"/>
      <c r="L214" s="72"/>
      <c r="M214" s="79"/>
      <c r="N214" s="6"/>
      <c r="O214" s="1"/>
    </row>
    <row r="215" spans="2:15" x14ac:dyDescent="0.25">
      <c r="B215" s="3">
        <v>66</v>
      </c>
      <c r="C215" s="3" t="s">
        <v>124</v>
      </c>
      <c r="D215" s="3">
        <v>2.6749999999999998</v>
      </c>
      <c r="E215" s="3">
        <v>2.33</v>
      </c>
      <c r="F215" s="3">
        <v>0.15</v>
      </c>
      <c r="G215" s="85" t="s">
        <v>7</v>
      </c>
      <c r="H215" s="53">
        <v>8</v>
      </c>
      <c r="I215" s="83">
        <v>0.17499999999999999</v>
      </c>
      <c r="J215" s="74">
        <f>D215/I215</f>
        <v>15.285714285714286</v>
      </c>
      <c r="K215" s="6">
        <f>E215</f>
        <v>2.33</v>
      </c>
      <c r="L215" s="6">
        <f>0.045*(F215)+0.3+0.3+F215*2</f>
        <v>0.90674999999999994</v>
      </c>
      <c r="M215" s="75">
        <f>K215+L215</f>
        <v>3.2367499999999998</v>
      </c>
      <c r="N215" s="6">
        <f>IF(H215=$N$2,$N$3*M215*J215,0)</f>
        <v>19.546088183421514</v>
      </c>
      <c r="O215" s="6">
        <v>0</v>
      </c>
    </row>
    <row r="216" spans="2:15" x14ac:dyDescent="0.25">
      <c r="B216" s="3"/>
      <c r="C216" s="3"/>
      <c r="D216" s="3"/>
      <c r="E216" s="3"/>
      <c r="F216" s="71"/>
      <c r="G216" s="79"/>
      <c r="H216" s="86">
        <v>8</v>
      </c>
      <c r="I216" s="82">
        <v>0.17499999999999999</v>
      </c>
      <c r="J216" s="63">
        <f>E215/I216</f>
        <v>13.314285714285715</v>
      </c>
      <c r="K216" s="6">
        <f>D215</f>
        <v>2.6749999999999998</v>
      </c>
      <c r="L216" s="6">
        <f>0.045*(F215)+0.3+0.3+F215*2</f>
        <v>0.90674999999999994</v>
      </c>
      <c r="M216" s="77">
        <f>K216+L216</f>
        <v>3.5817499999999995</v>
      </c>
      <c r="N216" s="6">
        <f>IF(H216=$N$2,$N$3*M216*J216,0)</f>
        <v>18.83987865961199</v>
      </c>
      <c r="O216" s="6">
        <v>0</v>
      </c>
    </row>
    <row r="217" spans="2:15" x14ac:dyDescent="0.25">
      <c r="G217" s="79"/>
      <c r="H217" s="78"/>
      <c r="I217" s="78"/>
      <c r="J217" s="72"/>
      <c r="K217" s="72"/>
      <c r="L217" s="72"/>
      <c r="M217" s="79"/>
      <c r="N217" s="6"/>
      <c r="O217" s="1"/>
    </row>
    <row r="218" spans="2:15" x14ac:dyDescent="0.25">
      <c r="B218" s="3">
        <v>67</v>
      </c>
      <c r="C218" s="3" t="s">
        <v>18</v>
      </c>
      <c r="D218" s="3">
        <v>2.6749999999999998</v>
      </c>
      <c r="E218" s="3">
        <v>2.33</v>
      </c>
      <c r="F218" s="3">
        <v>0.15</v>
      </c>
      <c r="G218" s="59" t="s">
        <v>7</v>
      </c>
      <c r="H218" s="53">
        <v>8</v>
      </c>
      <c r="I218" s="83">
        <v>0.125</v>
      </c>
      <c r="J218" s="74">
        <f>D218/I218</f>
        <v>21.4</v>
      </c>
      <c r="K218" s="6">
        <f>E218</f>
        <v>2.33</v>
      </c>
      <c r="L218" s="6">
        <f>0.045*(F218)+0.3+0.3+F218*2</f>
        <v>0.90674999999999994</v>
      </c>
      <c r="M218" s="75">
        <f>K218+L218</f>
        <v>3.2367499999999998</v>
      </c>
      <c r="N218" s="6">
        <f>IF(H218=$N$2,$N$3*M218*J218,0)</f>
        <v>27.364523456790117</v>
      </c>
      <c r="O218" s="6">
        <v>0</v>
      </c>
    </row>
    <row r="219" spans="2:15" x14ac:dyDescent="0.25">
      <c r="B219" s="3"/>
      <c r="C219" s="3"/>
      <c r="D219" s="3"/>
      <c r="E219" s="3"/>
      <c r="F219" s="3"/>
      <c r="G219" s="47" t="s">
        <v>8</v>
      </c>
      <c r="H219" s="49">
        <v>8</v>
      </c>
      <c r="I219" s="82">
        <v>0.23</v>
      </c>
      <c r="J219" s="63">
        <f>E218/I219</f>
        <v>10.130434782608695</v>
      </c>
      <c r="K219" s="6">
        <f>D218</f>
        <v>2.6749999999999998</v>
      </c>
      <c r="L219" s="6">
        <f>0.045*(F218)+0.3+0.3+F218*2</f>
        <v>0.90674999999999994</v>
      </c>
      <c r="M219" s="77">
        <f>K219+L219</f>
        <v>3.5817499999999995</v>
      </c>
      <c r="N219" s="6">
        <f>IF(H219=$N$2,$N$3*M219*J219,0)</f>
        <v>14.334690284487381</v>
      </c>
      <c r="O219" s="6">
        <v>0</v>
      </c>
    </row>
    <row r="220" spans="2:15" x14ac:dyDescent="0.25">
      <c r="G220" s="79"/>
      <c r="H220" s="78"/>
      <c r="I220" s="78"/>
      <c r="J220" s="72"/>
      <c r="K220" s="72"/>
      <c r="L220" s="72"/>
      <c r="M220" s="79"/>
      <c r="N220" s="6"/>
      <c r="O220" s="1"/>
    </row>
    <row r="221" spans="2:15" x14ac:dyDescent="0.25">
      <c r="B221" s="3">
        <v>68</v>
      </c>
      <c r="C221" s="3" t="s">
        <v>18</v>
      </c>
      <c r="D221" s="3">
        <v>2.75</v>
      </c>
      <c r="E221" s="3">
        <v>2.33</v>
      </c>
      <c r="F221" s="3">
        <v>0.15</v>
      </c>
      <c r="G221" s="59" t="s">
        <v>7</v>
      </c>
      <c r="H221" s="53">
        <v>8</v>
      </c>
      <c r="I221" s="83">
        <v>0.125</v>
      </c>
      <c r="J221" s="74">
        <f>D221/I221</f>
        <v>22</v>
      </c>
      <c r="K221" s="6">
        <f>E221</f>
        <v>2.33</v>
      </c>
      <c r="L221" s="6">
        <f>0.045*(F221)+0.3+0.3+F221*2</f>
        <v>0.90674999999999994</v>
      </c>
      <c r="M221" s="75">
        <f>K221+L221</f>
        <v>3.2367499999999998</v>
      </c>
      <c r="N221" s="6">
        <f>IF(H221=$N$2,$N$3*M221*J221,0)</f>
        <v>28.131753086419749</v>
      </c>
      <c r="O221" s="6">
        <v>0</v>
      </c>
    </row>
    <row r="222" spans="2:15" x14ac:dyDescent="0.25">
      <c r="B222" s="3"/>
      <c r="C222" s="3"/>
      <c r="D222" s="3"/>
      <c r="E222" s="3"/>
      <c r="F222" s="3"/>
      <c r="G222" s="47" t="s">
        <v>8</v>
      </c>
      <c r="H222" s="49">
        <v>8</v>
      </c>
      <c r="I222" s="82">
        <v>0.23</v>
      </c>
      <c r="J222" s="63">
        <f>E221/I222</f>
        <v>10.130434782608695</v>
      </c>
      <c r="K222" s="6">
        <f>D221</f>
        <v>2.75</v>
      </c>
      <c r="L222" s="6">
        <f>0.045*(F221)+0.3+0.3+F221*2</f>
        <v>0.90674999999999994</v>
      </c>
      <c r="M222" s="77">
        <f>K222+L222</f>
        <v>3.6567499999999997</v>
      </c>
      <c r="N222" s="6">
        <f>IF(H222=$N$2,$N$3*M222*J222,0)</f>
        <v>14.634851315083196</v>
      </c>
      <c r="O222" s="6">
        <v>0</v>
      </c>
    </row>
    <row r="223" spans="2:15" x14ac:dyDescent="0.25">
      <c r="G223" s="79"/>
      <c r="H223" s="78"/>
      <c r="I223" s="78"/>
      <c r="J223" s="72"/>
      <c r="K223" s="72"/>
      <c r="L223" s="72"/>
      <c r="M223" s="79"/>
      <c r="N223" s="6"/>
      <c r="O223" s="1"/>
    </row>
    <row r="224" spans="2:15" x14ac:dyDescent="0.25">
      <c r="B224" s="3">
        <v>69</v>
      </c>
      <c r="C224" s="3" t="s">
        <v>18</v>
      </c>
      <c r="D224" s="3">
        <v>2.6749999999999998</v>
      </c>
      <c r="E224" s="3">
        <v>2.36</v>
      </c>
      <c r="F224" s="3">
        <v>0.15</v>
      </c>
      <c r="G224" s="59" t="s">
        <v>7</v>
      </c>
      <c r="H224" s="53">
        <v>8</v>
      </c>
      <c r="I224" s="83">
        <v>0.125</v>
      </c>
      <c r="J224" s="74">
        <f>D224/I224</f>
        <v>21.4</v>
      </c>
      <c r="K224" s="6">
        <f>E224</f>
        <v>2.36</v>
      </c>
      <c r="L224" s="6">
        <f>0.045*(F224)+0.3+0.3+F224*2</f>
        <v>0.90674999999999994</v>
      </c>
      <c r="M224" s="75">
        <f>K224+L224</f>
        <v>3.26675</v>
      </c>
      <c r="N224" s="6">
        <f>IF(H224=$N$2,$N$3*M224*J224,0)</f>
        <v>27.618153086419749</v>
      </c>
      <c r="O224" s="6">
        <v>0</v>
      </c>
    </row>
    <row r="225" spans="2:15" x14ac:dyDescent="0.25">
      <c r="B225" s="3"/>
      <c r="C225" s="3"/>
      <c r="D225" s="3"/>
      <c r="E225" s="3"/>
      <c r="F225" s="3"/>
      <c r="G225" s="1" t="s">
        <v>8</v>
      </c>
      <c r="H225" s="3">
        <v>8</v>
      </c>
      <c r="I225" s="71">
        <v>0.23</v>
      </c>
      <c r="J225" s="63">
        <f>E224/I225</f>
        <v>10.260869565217391</v>
      </c>
      <c r="K225" s="6">
        <f>D224</f>
        <v>2.6749999999999998</v>
      </c>
      <c r="L225" s="6">
        <f>0.045*(F224)+0.3+0.3+F224*2</f>
        <v>0.90674999999999994</v>
      </c>
      <c r="M225" s="77">
        <f>K225+L225</f>
        <v>3.5817499999999995</v>
      </c>
      <c r="N225" s="6">
        <f>IF(H225=$N$2,$N$3*M225*J225,0)</f>
        <v>14.519257112184643</v>
      </c>
      <c r="O225" s="6">
        <v>0</v>
      </c>
    </row>
    <row r="226" spans="2:15" x14ac:dyDescent="0.25">
      <c r="J226" s="6"/>
      <c r="K226" s="6"/>
      <c r="L226" s="6"/>
      <c r="M226" s="84"/>
      <c r="N226" s="6"/>
      <c r="O226" s="1"/>
    </row>
    <row r="227" spans="2:15" x14ac:dyDescent="0.25">
      <c r="B227" s="3">
        <v>70</v>
      </c>
      <c r="C227" s="3" t="s">
        <v>18</v>
      </c>
      <c r="D227" s="3">
        <v>2.7949999999999999</v>
      </c>
      <c r="E227" s="3">
        <v>2.36</v>
      </c>
      <c r="F227" s="3">
        <v>0.15</v>
      </c>
      <c r="G227" s="1" t="s">
        <v>7</v>
      </c>
      <c r="H227" s="3">
        <v>8</v>
      </c>
      <c r="I227" s="71">
        <v>0.125</v>
      </c>
      <c r="J227" s="74">
        <f>D227/I227</f>
        <v>22.36</v>
      </c>
      <c r="K227" s="6">
        <f>E227</f>
        <v>2.36</v>
      </c>
      <c r="L227" s="6">
        <f>0.045*(F227)+0.3+0.3+F227*2</f>
        <v>0.90674999999999994</v>
      </c>
      <c r="M227" s="75">
        <f>K227+L227</f>
        <v>3.26675</v>
      </c>
      <c r="N227" s="6">
        <f>IF(H227=$N$2,$N$3*M227*J227,0)</f>
        <v>28.857098271604936</v>
      </c>
      <c r="O227" s="6">
        <v>0</v>
      </c>
    </row>
    <row r="228" spans="2:15" x14ac:dyDescent="0.25">
      <c r="B228" s="3"/>
      <c r="C228" s="3"/>
      <c r="D228" s="3"/>
      <c r="E228" s="3"/>
      <c r="F228" s="3"/>
      <c r="G228" s="1" t="s">
        <v>8</v>
      </c>
      <c r="H228" s="49">
        <v>8</v>
      </c>
      <c r="I228" s="82">
        <v>0.23</v>
      </c>
      <c r="J228" s="63">
        <f>E227/I228</f>
        <v>10.260869565217391</v>
      </c>
      <c r="K228" s="6">
        <f>D227</f>
        <v>2.7949999999999999</v>
      </c>
      <c r="L228" s="6">
        <f>0.045*(F227)+0.3+0.3+F227*2</f>
        <v>0.90674999999999994</v>
      </c>
      <c r="M228" s="77">
        <f>K228+L228</f>
        <v>3.7017499999999997</v>
      </c>
      <c r="N228" s="6">
        <f>IF(H228=$N$2,$N$3*M228*J228,0)</f>
        <v>15.005698336017174</v>
      </c>
      <c r="O228" s="6">
        <v>0</v>
      </c>
    </row>
    <row r="229" spans="2:15" x14ac:dyDescent="0.25">
      <c r="H229" s="78"/>
      <c r="I229" s="78"/>
      <c r="J229" s="72"/>
      <c r="K229" s="72"/>
      <c r="L229" s="72"/>
      <c r="M229" s="79"/>
      <c r="N229" s="6"/>
      <c r="O229" s="1"/>
    </row>
    <row r="230" spans="2:15" x14ac:dyDescent="0.25">
      <c r="B230" s="3">
        <v>71</v>
      </c>
      <c r="C230" s="3" t="s">
        <v>18</v>
      </c>
      <c r="D230" s="3">
        <v>2.75</v>
      </c>
      <c r="E230" s="3">
        <v>2.33</v>
      </c>
      <c r="F230" s="3">
        <v>0.15</v>
      </c>
      <c r="G230" s="1" t="s">
        <v>7</v>
      </c>
      <c r="H230" s="53">
        <v>8</v>
      </c>
      <c r="I230" s="83">
        <v>0.125</v>
      </c>
      <c r="J230" s="74">
        <f>D230/I230</f>
        <v>22</v>
      </c>
      <c r="K230" s="6">
        <f>E230</f>
        <v>2.33</v>
      </c>
      <c r="L230" s="6">
        <f>0.045*(F230)+0.3+0.3+F230*2</f>
        <v>0.90674999999999994</v>
      </c>
      <c r="M230" s="75">
        <f>K230+L230</f>
        <v>3.2367499999999998</v>
      </c>
      <c r="N230" s="6">
        <f>IF(H230=$N$2,$N$3*M230*J230,0)</f>
        <v>28.131753086419749</v>
      </c>
      <c r="O230" s="6">
        <v>0</v>
      </c>
    </row>
    <row r="231" spans="2:15" x14ac:dyDescent="0.25">
      <c r="B231" s="3"/>
      <c r="C231" s="3"/>
      <c r="D231" s="3"/>
      <c r="E231" s="3"/>
      <c r="F231" s="3"/>
      <c r="G231" s="1" t="s">
        <v>8</v>
      </c>
      <c r="H231" s="49">
        <v>8</v>
      </c>
      <c r="I231" s="82">
        <v>0.23</v>
      </c>
      <c r="J231" s="63">
        <f>E230/I231</f>
        <v>10.130434782608695</v>
      </c>
      <c r="K231" s="6">
        <f>D230</f>
        <v>2.75</v>
      </c>
      <c r="L231" s="6">
        <f>0.045*(F230)+0.3+0.3+F230*2</f>
        <v>0.90674999999999994</v>
      </c>
      <c r="M231" s="77">
        <f>K231+L231</f>
        <v>3.6567499999999997</v>
      </c>
      <c r="N231" s="6">
        <f>IF(H231=$N$2,$N$3*M231*J231,0)</f>
        <v>14.634851315083196</v>
      </c>
      <c r="O231" s="6">
        <v>0</v>
      </c>
    </row>
    <row r="232" spans="2:15" x14ac:dyDescent="0.25">
      <c r="H232" s="78"/>
      <c r="I232" s="78"/>
      <c r="J232" s="72"/>
      <c r="K232" s="72"/>
      <c r="L232" s="72"/>
      <c r="M232" s="79"/>
      <c r="N232" s="6"/>
      <c r="O232" s="1"/>
    </row>
    <row r="233" spans="2:15" x14ac:dyDescent="0.25">
      <c r="B233" s="3">
        <v>72</v>
      </c>
      <c r="C233" s="3" t="s">
        <v>18</v>
      </c>
      <c r="D233" s="3">
        <v>2.6749999999999998</v>
      </c>
      <c r="E233" s="3">
        <v>2.33</v>
      </c>
      <c r="F233" s="3">
        <v>0.15</v>
      </c>
      <c r="G233" s="1" t="s">
        <v>7</v>
      </c>
      <c r="H233" s="53">
        <v>8</v>
      </c>
      <c r="I233" s="83">
        <v>0.125</v>
      </c>
      <c r="J233" s="74">
        <f>D233/I233</f>
        <v>21.4</v>
      </c>
      <c r="K233" s="6">
        <f>E233</f>
        <v>2.33</v>
      </c>
      <c r="L233" s="6">
        <f>0.045*(F233)+0.3+0.3+F233*2</f>
        <v>0.90674999999999994</v>
      </c>
      <c r="M233" s="75">
        <f>K233+L233</f>
        <v>3.2367499999999998</v>
      </c>
      <c r="N233" s="6">
        <f>IF(H233=$N$2,$N$3*M233*J233,0)</f>
        <v>27.364523456790117</v>
      </c>
      <c r="O233" s="6">
        <v>0</v>
      </c>
    </row>
    <row r="234" spans="2:15" x14ac:dyDescent="0.25">
      <c r="B234" s="3"/>
      <c r="C234" s="3"/>
      <c r="D234" s="3"/>
      <c r="E234" s="3"/>
      <c r="F234" s="3"/>
      <c r="G234" s="1" t="s">
        <v>8</v>
      </c>
      <c r="H234" s="49">
        <v>8</v>
      </c>
      <c r="I234" s="82">
        <v>0.23</v>
      </c>
      <c r="J234" s="63">
        <f>E233/I234</f>
        <v>10.130434782608695</v>
      </c>
      <c r="K234" s="6">
        <f>D233</f>
        <v>2.6749999999999998</v>
      </c>
      <c r="L234" s="6">
        <f>0.045*(F233)+0.3+0.3+F233*2</f>
        <v>0.90674999999999994</v>
      </c>
      <c r="M234" s="77">
        <f>K234+L234</f>
        <v>3.5817499999999995</v>
      </c>
      <c r="N234" s="6">
        <f>IF(H234=$N$2,$N$3*M234*J234,0)</f>
        <v>14.334690284487381</v>
      </c>
      <c r="O234" s="6">
        <v>0</v>
      </c>
    </row>
    <row r="235" spans="2:15" x14ac:dyDescent="0.25">
      <c r="H235" s="78"/>
      <c r="I235" s="78"/>
      <c r="J235" s="72"/>
      <c r="K235" s="72"/>
      <c r="L235" s="72"/>
      <c r="M235" s="79"/>
      <c r="N235" s="6"/>
      <c r="O235" s="1"/>
    </row>
    <row r="236" spans="2:15" x14ac:dyDescent="0.25">
      <c r="B236" s="3">
        <v>73</v>
      </c>
      <c r="C236" s="3" t="s">
        <v>18</v>
      </c>
      <c r="D236" s="3">
        <v>2.8250000000000002</v>
      </c>
      <c r="E236" s="3">
        <v>2.33</v>
      </c>
      <c r="F236" s="3">
        <v>0.15</v>
      </c>
      <c r="G236" s="1" t="s">
        <v>7</v>
      </c>
      <c r="H236" s="53">
        <v>8</v>
      </c>
      <c r="I236" s="83">
        <v>0.125</v>
      </c>
      <c r="J236" s="74">
        <f>D236/I236</f>
        <v>22.6</v>
      </c>
      <c r="K236" s="6">
        <f>E236</f>
        <v>2.33</v>
      </c>
      <c r="L236" s="6">
        <f>0.045*(F236)+0.3+0.3+F236*2</f>
        <v>0.90674999999999994</v>
      </c>
      <c r="M236" s="75">
        <f>K236+L236</f>
        <v>3.2367499999999998</v>
      </c>
      <c r="N236" s="6">
        <f>IF(H236=$N$2,$N$3*M236*J236,0)</f>
        <v>28.898982716049382</v>
      </c>
      <c r="O236" s="6">
        <v>0</v>
      </c>
    </row>
    <row r="237" spans="2:15" x14ac:dyDescent="0.25">
      <c r="B237" s="3"/>
      <c r="C237" s="3"/>
      <c r="D237" s="3"/>
      <c r="E237" s="3"/>
      <c r="F237" s="3"/>
      <c r="G237" s="1" t="s">
        <v>8</v>
      </c>
      <c r="H237" s="49">
        <v>8</v>
      </c>
      <c r="I237" s="82">
        <v>0.23</v>
      </c>
      <c r="J237" s="63">
        <f>E236/I237</f>
        <v>10.130434782608695</v>
      </c>
      <c r="K237" s="6">
        <f>D236</f>
        <v>2.8250000000000002</v>
      </c>
      <c r="L237" s="6">
        <f>0.045*(F236)+0.3+0.3+F236*2</f>
        <v>0.90674999999999994</v>
      </c>
      <c r="M237" s="77">
        <f>K237+L237</f>
        <v>3.7317499999999999</v>
      </c>
      <c r="N237" s="6">
        <f>IF(H237=$N$2,$N$3*M237*J237,0)</f>
        <v>14.935012345679011</v>
      </c>
      <c r="O237" s="6">
        <v>0</v>
      </c>
    </row>
    <row r="238" spans="2:15" x14ac:dyDescent="0.25">
      <c r="H238" s="78"/>
      <c r="I238" s="78"/>
      <c r="J238" s="72"/>
      <c r="K238" s="72"/>
      <c r="L238" s="72"/>
      <c r="M238" s="79"/>
      <c r="N238" s="6"/>
      <c r="O238" s="1"/>
    </row>
    <row r="239" spans="2:15" x14ac:dyDescent="0.25">
      <c r="B239" s="3">
        <v>74</v>
      </c>
      <c r="C239" s="3" t="s">
        <v>18</v>
      </c>
      <c r="D239" s="3">
        <v>2.8</v>
      </c>
      <c r="E239" s="3">
        <v>2.33</v>
      </c>
      <c r="F239" s="3">
        <v>0.15</v>
      </c>
      <c r="G239" s="1" t="s">
        <v>7</v>
      </c>
      <c r="H239" s="53">
        <v>8</v>
      </c>
      <c r="I239" s="83">
        <v>0.125</v>
      </c>
      <c r="J239" s="74">
        <f>D239/I239</f>
        <v>22.4</v>
      </c>
      <c r="K239" s="6">
        <f>E239</f>
        <v>2.33</v>
      </c>
      <c r="L239" s="6">
        <f>0.045*(F239)+0.3+0.3+F239*2</f>
        <v>0.90674999999999994</v>
      </c>
      <c r="M239" s="75">
        <f>K239+L239</f>
        <v>3.2367499999999998</v>
      </c>
      <c r="N239" s="6">
        <f>IF(H239=$N$2,$N$3*M239*J239,0)</f>
        <v>28.643239506172833</v>
      </c>
      <c r="O239" s="6">
        <v>0</v>
      </c>
    </row>
    <row r="240" spans="2:15" x14ac:dyDescent="0.25">
      <c r="B240" s="3"/>
      <c r="C240" s="3"/>
      <c r="D240" s="3"/>
      <c r="E240" s="3"/>
      <c r="F240" s="3"/>
      <c r="G240" s="1" t="s">
        <v>8</v>
      </c>
      <c r="H240" s="49">
        <v>8</v>
      </c>
      <c r="I240" s="82">
        <v>0.23</v>
      </c>
      <c r="J240" s="63">
        <f>E239/I240</f>
        <v>10.130434782608695</v>
      </c>
      <c r="K240" s="6">
        <f>D239</f>
        <v>2.8</v>
      </c>
      <c r="L240" s="6">
        <f>0.045*(F239)+0.3+0.3+F239*2</f>
        <v>0.90674999999999994</v>
      </c>
      <c r="M240" s="77">
        <f>K240+L240</f>
        <v>3.7067499999999995</v>
      </c>
      <c r="N240" s="6">
        <f>IF(H240=$N$2,$N$3*M240*J240,0)</f>
        <v>14.834958668813737</v>
      </c>
      <c r="O240" s="6">
        <v>0</v>
      </c>
    </row>
    <row r="241" spans="2:15" x14ac:dyDescent="0.25">
      <c r="H241" s="78"/>
      <c r="I241" s="78"/>
      <c r="J241" s="72"/>
      <c r="K241" s="72"/>
      <c r="L241" s="72"/>
      <c r="M241" s="79"/>
      <c r="N241" s="6"/>
      <c r="O241" s="1"/>
    </row>
    <row r="242" spans="2:15" x14ac:dyDescent="0.25">
      <c r="B242" s="3">
        <v>75</v>
      </c>
      <c r="C242" s="3" t="s">
        <v>18</v>
      </c>
      <c r="D242" s="3">
        <v>2.9249999999999998</v>
      </c>
      <c r="E242" s="3">
        <v>2.41</v>
      </c>
      <c r="F242" s="3">
        <v>0.15</v>
      </c>
      <c r="G242" s="1" t="s">
        <v>7</v>
      </c>
      <c r="H242" s="53">
        <v>8</v>
      </c>
      <c r="I242" s="83">
        <v>0.125</v>
      </c>
      <c r="J242" s="74">
        <f>D242/I242</f>
        <v>23.4</v>
      </c>
      <c r="K242" s="6">
        <f>E242</f>
        <v>2.41</v>
      </c>
      <c r="L242" s="6">
        <f>0.045*(F242)+0.3+0.3+F242*2</f>
        <v>0.90674999999999994</v>
      </c>
      <c r="M242" s="75">
        <f>K242+L242</f>
        <v>3.3167499999999999</v>
      </c>
      <c r="N242" s="6">
        <f>IF(H242=$N$2,$N$3*M242*J242,0)</f>
        <v>30.661511111111107</v>
      </c>
      <c r="O242" s="6">
        <v>0</v>
      </c>
    </row>
    <row r="243" spans="2:15" x14ac:dyDescent="0.25">
      <c r="B243" s="49"/>
      <c r="C243" s="49"/>
      <c r="D243" s="49"/>
      <c r="E243" s="49"/>
      <c r="F243" s="49"/>
      <c r="G243" s="47" t="s">
        <v>8</v>
      </c>
      <c r="H243" s="49">
        <v>8</v>
      </c>
      <c r="I243" s="82">
        <v>0.23</v>
      </c>
      <c r="J243" s="63">
        <f>E242/I243</f>
        <v>10.478260869565217</v>
      </c>
      <c r="K243" s="63">
        <f>D242</f>
        <v>2.9249999999999998</v>
      </c>
      <c r="L243" s="63">
        <f>0.045*(F242)+0.3+0.3+F242*2</f>
        <v>0.90674999999999994</v>
      </c>
      <c r="M243" s="87">
        <f>K243+L243</f>
        <v>3.8317499999999995</v>
      </c>
      <c r="N243" s="63">
        <f>IF(H243=$N$2,$N$3*M243*J243,0)</f>
        <v>15.861758454106276</v>
      </c>
      <c r="O243" s="63">
        <v>0</v>
      </c>
    </row>
    <row r="244" spans="2:15" x14ac:dyDescent="0.25">
      <c r="B244" s="3"/>
      <c r="C244" s="3"/>
      <c r="D244" s="3"/>
      <c r="E244" s="3"/>
      <c r="F244" s="3"/>
      <c r="G244" s="1"/>
      <c r="H244" s="3"/>
      <c r="I244" s="3"/>
      <c r="J244" s="1"/>
      <c r="K244" s="1"/>
      <c r="L244" s="1"/>
      <c r="M244" s="1"/>
      <c r="N244" s="9">
        <f>SUM(N4:N243)</f>
        <v>3895.6971379168267</v>
      </c>
      <c r="O244" s="9">
        <f>SUM(O4:O243)</f>
        <v>1094.5575703703705</v>
      </c>
    </row>
    <row r="246" spans="2:15" ht="15.75" thickBot="1" x14ac:dyDescent="0.3"/>
    <row r="247" spans="2:15" ht="15.75" thickBot="1" x14ac:dyDescent="0.3">
      <c r="B247" s="89" t="s">
        <v>125</v>
      </c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1"/>
    </row>
    <row r="248" spans="2:15" x14ac:dyDescent="0.25">
      <c r="B248" s="92" t="s">
        <v>0</v>
      </c>
      <c r="C248" s="92" t="s">
        <v>127</v>
      </c>
      <c r="D248" s="92" t="s">
        <v>2</v>
      </c>
      <c r="E248" s="92" t="s">
        <v>126</v>
      </c>
      <c r="F248" s="92" t="s">
        <v>5</v>
      </c>
      <c r="G248" s="93" t="s">
        <v>16</v>
      </c>
      <c r="H248" s="92" t="s">
        <v>128</v>
      </c>
      <c r="I248" s="92" t="s">
        <v>11</v>
      </c>
      <c r="J248" s="94" t="s">
        <v>12</v>
      </c>
      <c r="K248" s="94" t="s">
        <v>16</v>
      </c>
      <c r="L248" s="94" t="s">
        <v>2</v>
      </c>
      <c r="M248" s="94"/>
      <c r="N248" s="93">
        <v>8</v>
      </c>
      <c r="O248" s="93">
        <v>10</v>
      </c>
    </row>
    <row r="249" spans="2:15" x14ac:dyDescent="0.25">
      <c r="B249" s="3"/>
      <c r="C249" s="3"/>
      <c r="D249" s="3"/>
      <c r="E249" s="3"/>
      <c r="F249" s="3"/>
      <c r="G249" s="1"/>
      <c r="H249" s="3"/>
      <c r="I249" s="3"/>
      <c r="J249" s="1"/>
      <c r="K249" s="1"/>
      <c r="L249" s="1"/>
      <c r="M249" s="1"/>
      <c r="N249" s="27">
        <f>(N248*N248/162)</f>
        <v>0.39506172839506171</v>
      </c>
      <c r="O249" s="27">
        <f>(O248*O248/162)</f>
        <v>0.61728395061728392</v>
      </c>
    </row>
    <row r="250" spans="2:15" x14ac:dyDescent="0.25">
      <c r="B250" s="3">
        <v>1</v>
      </c>
      <c r="C250" s="3" t="s">
        <v>129</v>
      </c>
      <c r="D250" s="3">
        <v>2.25</v>
      </c>
      <c r="E250" s="3">
        <v>1.5</v>
      </c>
      <c r="F250" s="54">
        <v>0.16500000000000001</v>
      </c>
      <c r="G250" s="20">
        <v>4</v>
      </c>
      <c r="H250" s="5" t="s">
        <v>131</v>
      </c>
      <c r="I250" s="3">
        <v>10</v>
      </c>
      <c r="J250" s="20">
        <v>0.1</v>
      </c>
      <c r="K250" s="41">
        <f>E250/J250+1</f>
        <v>16</v>
      </c>
      <c r="L250" s="41">
        <f>D250+1.4+0.23+0.165+0.23+0.6</f>
        <v>4.875</v>
      </c>
      <c r="M250" s="20"/>
      <c r="N250" s="20"/>
      <c r="O250" s="41">
        <f>O249*L250*K250*G250</f>
        <v>192.59259259259258</v>
      </c>
    </row>
    <row r="251" spans="2:15" x14ac:dyDescent="0.25">
      <c r="B251" s="3"/>
      <c r="C251" s="3"/>
      <c r="D251" s="3"/>
      <c r="E251" s="3"/>
      <c r="F251" s="54"/>
      <c r="G251" s="20"/>
      <c r="H251" s="5" t="s">
        <v>132</v>
      </c>
      <c r="I251" s="3">
        <v>10</v>
      </c>
      <c r="J251" s="20">
        <v>0.125</v>
      </c>
      <c r="K251" s="41">
        <f>E250/J251+1</f>
        <v>13</v>
      </c>
      <c r="L251" s="41">
        <f>1.2+1.4+0.165+0.23+0.6+0.23</f>
        <v>3.8249999999999997</v>
      </c>
      <c r="M251" s="20"/>
      <c r="N251" s="20"/>
      <c r="O251" s="41">
        <f>O249*L251*K251*G250</f>
        <v>122.77777777777776</v>
      </c>
    </row>
    <row r="252" spans="2:15" x14ac:dyDescent="0.25">
      <c r="B252" s="3"/>
      <c r="C252" s="3"/>
      <c r="D252" s="3"/>
      <c r="E252" s="3"/>
      <c r="F252" s="54"/>
      <c r="G252" s="20"/>
      <c r="H252" s="5" t="s">
        <v>130</v>
      </c>
      <c r="I252" s="3">
        <v>8</v>
      </c>
      <c r="J252" s="20">
        <v>0.2</v>
      </c>
      <c r="K252" s="41">
        <f>((D250+1.2)/J252)+1</f>
        <v>18.25</v>
      </c>
      <c r="L252" s="41">
        <f>E250</f>
        <v>1.5</v>
      </c>
      <c r="M252" s="20"/>
      <c r="N252" s="41">
        <f>N249*L252*K252*G250</f>
        <v>43.25925925925926</v>
      </c>
      <c r="O252" s="41"/>
    </row>
    <row r="253" spans="2:15" x14ac:dyDescent="0.25">
      <c r="B253" s="3"/>
      <c r="C253" s="3"/>
      <c r="D253" s="3"/>
      <c r="E253" s="3"/>
      <c r="F253" s="54"/>
      <c r="G253" s="3"/>
      <c r="H253" s="5" t="s">
        <v>130</v>
      </c>
      <c r="I253" s="3">
        <v>8</v>
      </c>
      <c r="J253" s="20">
        <v>0.2</v>
      </c>
      <c r="K253" s="41">
        <f>3/J253</f>
        <v>15</v>
      </c>
      <c r="L253" s="41">
        <f>3.67</f>
        <v>3.67</v>
      </c>
      <c r="M253" s="20"/>
      <c r="N253" s="41">
        <f>N249*L253*K253*G250</f>
        <v>86.992592592592587</v>
      </c>
      <c r="O253" s="41"/>
    </row>
    <row r="254" spans="2:15" x14ac:dyDescent="0.25">
      <c r="B254" s="3"/>
      <c r="C254" s="3"/>
      <c r="D254" s="3"/>
      <c r="E254" s="3"/>
      <c r="F254" s="3"/>
      <c r="G254" s="1"/>
      <c r="H254" s="5"/>
      <c r="I254" s="3"/>
      <c r="J254" s="20"/>
      <c r="K254" s="41"/>
      <c r="L254" s="1"/>
      <c r="M254" s="1"/>
      <c r="N254" s="1"/>
      <c r="O254" s="9"/>
    </row>
    <row r="255" spans="2:15" x14ac:dyDescent="0.25">
      <c r="B255" s="3"/>
      <c r="C255" s="3"/>
      <c r="D255" s="3"/>
      <c r="E255" s="3"/>
      <c r="F255" s="3"/>
      <c r="G255" s="1"/>
      <c r="H255" s="5"/>
      <c r="I255" s="3"/>
      <c r="J255" s="20"/>
      <c r="K255" s="41"/>
      <c r="L255" s="1"/>
      <c r="M255" s="1"/>
      <c r="N255" s="41">
        <f>SUM(N250:N254)</f>
        <v>130.25185185185185</v>
      </c>
      <c r="O255" s="41">
        <f>SUM(O250:O254)</f>
        <v>315.37037037037032</v>
      </c>
    </row>
    <row r="256" spans="2:15" x14ac:dyDescent="0.25">
      <c r="B256" s="3"/>
      <c r="C256" s="3"/>
      <c r="D256" s="3"/>
      <c r="E256" s="3"/>
      <c r="F256" s="3"/>
      <c r="G256" s="1"/>
      <c r="H256" s="3"/>
      <c r="I256" s="3"/>
      <c r="J256" s="1"/>
      <c r="K256" s="1"/>
      <c r="L256" s="1"/>
      <c r="M256" s="1"/>
      <c r="N256" s="41"/>
      <c r="O256" s="41"/>
    </row>
  </sheetData>
  <mergeCells count="1">
    <mergeCell ref="B247:O2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311"/>
  <sheetViews>
    <sheetView topLeftCell="B298" workbookViewId="0">
      <selection activeCell="S311" sqref="S311"/>
    </sheetView>
  </sheetViews>
  <sheetFormatPr defaultRowHeight="15" x14ac:dyDescent="0.25"/>
  <cols>
    <col min="8" max="8" width="13.85546875" bestFit="1" customWidth="1"/>
    <col min="12" max="12" width="12.85546875" bestFit="1" customWidth="1"/>
    <col min="13" max="13" width="10.42578125" customWidth="1"/>
    <col min="15" max="15" width="10.28515625" customWidth="1"/>
  </cols>
  <sheetData>
    <row r="2" spans="3:22" x14ac:dyDescent="0.25">
      <c r="O2" s="20">
        <v>8</v>
      </c>
      <c r="P2" s="20">
        <v>10</v>
      </c>
      <c r="Q2" s="20">
        <v>12</v>
      </c>
      <c r="R2" s="20">
        <v>16</v>
      </c>
      <c r="S2" s="20">
        <v>20</v>
      </c>
      <c r="T2" s="61">
        <v>25</v>
      </c>
    </row>
    <row r="3" spans="3:22" x14ac:dyDescent="0.25">
      <c r="C3" s="10" t="s">
        <v>23</v>
      </c>
      <c r="D3" s="10" t="s">
        <v>16</v>
      </c>
      <c r="E3" s="10" t="s">
        <v>2</v>
      </c>
      <c r="F3" s="10" t="s">
        <v>25</v>
      </c>
      <c r="G3" s="10" t="s">
        <v>26</v>
      </c>
      <c r="H3" s="10" t="s">
        <v>6</v>
      </c>
      <c r="I3" s="10" t="s">
        <v>39</v>
      </c>
      <c r="J3" s="10" t="s">
        <v>40</v>
      </c>
      <c r="K3" s="10" t="s">
        <v>16</v>
      </c>
      <c r="L3" s="10" t="s">
        <v>13</v>
      </c>
      <c r="M3" s="10" t="s">
        <v>14</v>
      </c>
      <c r="N3" s="44" t="s">
        <v>95</v>
      </c>
      <c r="O3" s="32">
        <f>(O2*O2)/162</f>
        <v>0.39506172839506171</v>
      </c>
      <c r="P3" s="32">
        <f>(P2*P2)/162</f>
        <v>0.61728395061728392</v>
      </c>
      <c r="Q3" s="32">
        <f>(Q2*Q2)/162</f>
        <v>0.88888888888888884</v>
      </c>
      <c r="R3" s="32">
        <f>(R2*R2)/162</f>
        <v>1.5802469135802468</v>
      </c>
      <c r="S3" s="32">
        <f>(S2*S2)/162</f>
        <v>2.4691358024691357</v>
      </c>
      <c r="T3" s="32">
        <f>(T2*T2)/162</f>
        <v>3.8580246913580245</v>
      </c>
      <c r="U3" s="45" t="s">
        <v>28</v>
      </c>
    </row>
    <row r="4" spans="3:22" x14ac:dyDescent="0.25">
      <c r="C4" s="20" t="s">
        <v>24</v>
      </c>
      <c r="D4" s="20">
        <v>9</v>
      </c>
      <c r="E4" s="21">
        <f>AVERAGE(2.83,2.795,2.795,2.75,2.795,2.795,2.75,2.88,2.95)</f>
        <v>2.8155555555555551</v>
      </c>
      <c r="F4" s="20">
        <v>0.25</v>
      </c>
      <c r="G4" s="20">
        <v>0.6</v>
      </c>
      <c r="H4" s="20" t="s">
        <v>27</v>
      </c>
      <c r="I4" s="20">
        <v>12</v>
      </c>
      <c r="J4" s="20"/>
      <c r="K4" s="23">
        <v>3</v>
      </c>
      <c r="L4" s="33">
        <f>E4</f>
        <v>2.8155555555555551</v>
      </c>
      <c r="M4" s="33">
        <f>(2*46*I4)/1000</f>
        <v>1.1040000000000001</v>
      </c>
      <c r="N4" s="33">
        <f>L4+M4</f>
        <v>3.9195555555555552</v>
      </c>
      <c r="O4" s="23"/>
      <c r="P4" s="23"/>
      <c r="Q4" s="33">
        <f>IF(I4=$Q$2,$Q$3*N4*K4*D4,0)</f>
        <v>94.069333333333333</v>
      </c>
      <c r="R4" s="20"/>
      <c r="S4" s="20"/>
      <c r="T4" s="20"/>
      <c r="U4" s="20" t="s">
        <v>27</v>
      </c>
      <c r="V4" t="s">
        <v>33</v>
      </c>
    </row>
    <row r="5" spans="3:22" x14ac:dyDescent="0.25">
      <c r="C5" s="20" t="s">
        <v>24</v>
      </c>
      <c r="D5" s="20">
        <v>9</v>
      </c>
      <c r="E5" s="21">
        <f t="shared" ref="E5:E11" si="0">AVERAGE(2.83,2.795,2.795,2.75,2.795,2.795,2.75,2.88,2.95)</f>
        <v>2.8155555555555551</v>
      </c>
      <c r="F5" s="20">
        <v>0.25</v>
      </c>
      <c r="G5" s="20">
        <v>0.6</v>
      </c>
      <c r="H5" s="20" t="s">
        <v>25</v>
      </c>
      <c r="I5" s="20">
        <v>0</v>
      </c>
      <c r="J5" s="20"/>
      <c r="K5" s="20"/>
      <c r="L5" s="20"/>
      <c r="M5" s="20"/>
      <c r="N5" s="33">
        <f t="shared" ref="N5:N68" si="1">L5+M5</f>
        <v>0</v>
      </c>
      <c r="O5" s="20"/>
      <c r="P5" s="20"/>
      <c r="Q5" s="20"/>
      <c r="R5" s="20"/>
      <c r="S5" s="20"/>
      <c r="T5" s="20"/>
      <c r="U5" s="20" t="s">
        <v>25</v>
      </c>
      <c r="V5" t="s">
        <v>34</v>
      </c>
    </row>
    <row r="6" spans="3:22" x14ac:dyDescent="0.25">
      <c r="C6" s="20" t="s">
        <v>24</v>
      </c>
      <c r="D6" s="20">
        <v>9</v>
      </c>
      <c r="E6" s="21">
        <f t="shared" si="0"/>
        <v>2.8155555555555551</v>
      </c>
      <c r="F6" s="20">
        <v>0.25</v>
      </c>
      <c r="G6" s="20">
        <v>0.6</v>
      </c>
      <c r="H6" s="20" t="s">
        <v>29</v>
      </c>
      <c r="I6" s="20">
        <v>12</v>
      </c>
      <c r="J6" s="20"/>
      <c r="K6" s="20">
        <v>1</v>
      </c>
      <c r="L6" s="27">
        <f>2.83/4+2.795/4+0.23</f>
        <v>1.63625</v>
      </c>
      <c r="M6" s="20"/>
      <c r="N6" s="33">
        <f t="shared" si="1"/>
        <v>1.63625</v>
      </c>
      <c r="O6" s="20"/>
      <c r="P6" s="20"/>
      <c r="Q6" s="33">
        <f>IF(I6=$Q$2,$Q$3*N6*K6*D6,0)</f>
        <v>13.09</v>
      </c>
      <c r="R6" s="20"/>
      <c r="S6" s="20"/>
      <c r="T6" s="20"/>
      <c r="U6" s="20" t="s">
        <v>29</v>
      </c>
      <c r="V6" t="s">
        <v>38</v>
      </c>
    </row>
    <row r="7" spans="3:22" x14ac:dyDescent="0.25">
      <c r="C7" s="20" t="s">
        <v>24</v>
      </c>
      <c r="D7" s="20">
        <v>9</v>
      </c>
      <c r="E7" s="21">
        <f t="shared" si="0"/>
        <v>2.8155555555555551</v>
      </c>
      <c r="F7" s="20">
        <v>0.25</v>
      </c>
      <c r="G7" s="20">
        <v>0.6</v>
      </c>
      <c r="H7" s="20" t="s">
        <v>30</v>
      </c>
      <c r="I7" s="20">
        <v>0</v>
      </c>
      <c r="J7" s="20"/>
      <c r="K7" s="20"/>
      <c r="L7" s="20"/>
      <c r="M7" s="20"/>
      <c r="N7" s="33">
        <f t="shared" si="1"/>
        <v>0</v>
      </c>
      <c r="O7" s="20"/>
      <c r="P7" s="20"/>
      <c r="Q7" s="20"/>
      <c r="R7" s="20"/>
      <c r="S7" s="20"/>
      <c r="T7" s="20"/>
      <c r="U7" s="20" t="s">
        <v>30</v>
      </c>
      <c r="V7" t="s">
        <v>37</v>
      </c>
    </row>
    <row r="8" spans="3:22" x14ac:dyDescent="0.25">
      <c r="C8" s="20" t="s">
        <v>24</v>
      </c>
      <c r="D8" s="20">
        <v>9</v>
      </c>
      <c r="E8" s="21">
        <f t="shared" si="0"/>
        <v>2.8155555555555551</v>
      </c>
      <c r="F8" s="20">
        <v>0.25</v>
      </c>
      <c r="G8" s="20">
        <v>0.6</v>
      </c>
      <c r="H8" s="20" t="s">
        <v>31</v>
      </c>
      <c r="I8" s="20">
        <v>0</v>
      </c>
      <c r="J8" s="20"/>
      <c r="K8" s="20"/>
      <c r="L8" s="20"/>
      <c r="M8" s="20"/>
      <c r="N8" s="33">
        <f t="shared" si="1"/>
        <v>0</v>
      </c>
      <c r="O8" s="20"/>
      <c r="P8" s="20"/>
      <c r="Q8" s="20"/>
      <c r="R8" s="20"/>
      <c r="S8" s="20"/>
      <c r="T8" s="20"/>
      <c r="U8" s="20" t="s">
        <v>31</v>
      </c>
      <c r="V8" t="s">
        <v>35</v>
      </c>
    </row>
    <row r="9" spans="3:22" x14ac:dyDescent="0.25">
      <c r="C9" s="20" t="s">
        <v>24</v>
      </c>
      <c r="D9" s="20">
        <v>9</v>
      </c>
      <c r="E9" s="21">
        <f t="shared" si="0"/>
        <v>2.8155555555555551</v>
      </c>
      <c r="F9" s="20">
        <v>0.25</v>
      </c>
      <c r="G9" s="20">
        <v>0.6</v>
      </c>
      <c r="H9" s="20" t="s">
        <v>32</v>
      </c>
      <c r="I9" s="20">
        <v>12</v>
      </c>
      <c r="J9" s="20"/>
      <c r="K9" s="20">
        <v>3</v>
      </c>
      <c r="L9" s="21">
        <f>E9</f>
        <v>2.8155555555555551</v>
      </c>
      <c r="M9" s="21">
        <f>(2*56*I9)/1000</f>
        <v>1.3440000000000001</v>
      </c>
      <c r="N9" s="33">
        <f t="shared" si="1"/>
        <v>4.1595555555555555</v>
      </c>
      <c r="O9" s="22"/>
      <c r="P9" s="22"/>
      <c r="Q9" s="33">
        <f>IF(I9=$Q$2,$Q$3*N9*K9*D9,0)</f>
        <v>99.829333333333324</v>
      </c>
      <c r="R9" s="22"/>
      <c r="S9" s="22"/>
      <c r="T9" s="22"/>
      <c r="U9" s="20" t="s">
        <v>32</v>
      </c>
      <c r="V9" t="s">
        <v>36</v>
      </c>
    </row>
    <row r="10" spans="3:22" x14ac:dyDescent="0.25">
      <c r="C10" s="20" t="s">
        <v>24</v>
      </c>
      <c r="D10" s="20">
        <v>9</v>
      </c>
      <c r="E10" s="21">
        <f t="shared" si="0"/>
        <v>2.8155555555555551</v>
      </c>
      <c r="F10" s="20">
        <v>0.25</v>
      </c>
      <c r="G10" s="20">
        <v>0.6</v>
      </c>
      <c r="H10" s="20" t="s">
        <v>42</v>
      </c>
      <c r="I10" s="20">
        <v>8</v>
      </c>
      <c r="J10" s="20">
        <v>0.15</v>
      </c>
      <c r="K10" s="41">
        <f>(E10/2)/J10</f>
        <v>9.3851851851851844</v>
      </c>
      <c r="L10" s="21">
        <f>2*(F10+G10)</f>
        <v>1.7</v>
      </c>
      <c r="M10" s="27">
        <f>(2*8*I10)/1000</f>
        <v>0.128</v>
      </c>
      <c r="N10" s="33">
        <f t="shared" si="1"/>
        <v>1.8279999999999998</v>
      </c>
      <c r="O10" s="43">
        <f>IF(I10=$O$2,$O$3*N10*K10*D10,0)</f>
        <v>60.999532510288049</v>
      </c>
      <c r="P10" s="22"/>
      <c r="Q10" s="22"/>
      <c r="R10" s="22"/>
      <c r="S10" s="22"/>
      <c r="T10" s="22"/>
      <c r="U10" s="22"/>
    </row>
    <row r="11" spans="3:22" x14ac:dyDescent="0.25">
      <c r="C11" s="20" t="s">
        <v>24</v>
      </c>
      <c r="D11" s="20">
        <v>9</v>
      </c>
      <c r="E11" s="21">
        <f t="shared" si="0"/>
        <v>2.8155555555555551</v>
      </c>
      <c r="F11" s="20">
        <v>0.25</v>
      </c>
      <c r="G11" s="20">
        <v>0.6</v>
      </c>
      <c r="H11" s="20" t="s">
        <v>42</v>
      </c>
      <c r="I11" s="20">
        <v>8</v>
      </c>
      <c r="J11" s="20">
        <v>0.15</v>
      </c>
      <c r="K11" s="41">
        <f>(E11/2)/J11</f>
        <v>9.3851851851851844</v>
      </c>
      <c r="L11" s="21">
        <f>2*(F11+G11)</f>
        <v>1.7</v>
      </c>
      <c r="M11" s="27">
        <f>(2*8*I11)/1000</f>
        <v>0.128</v>
      </c>
      <c r="N11" s="33">
        <f t="shared" si="1"/>
        <v>1.8279999999999998</v>
      </c>
      <c r="O11" s="43">
        <f>IF(I11=$O$2,$O$3*N11*K11*D11,0)</f>
        <v>60.999532510288049</v>
      </c>
      <c r="P11" s="22"/>
      <c r="Q11" s="22"/>
      <c r="R11" s="22"/>
      <c r="S11" s="22"/>
      <c r="T11" s="22"/>
      <c r="U11" s="22"/>
    </row>
    <row r="12" spans="3:22" x14ac:dyDescent="0.25">
      <c r="C12" s="20" t="s">
        <v>41</v>
      </c>
      <c r="D12" s="20">
        <v>1</v>
      </c>
      <c r="E12" s="21">
        <v>6.04</v>
      </c>
      <c r="F12" s="20">
        <v>0.25</v>
      </c>
      <c r="G12" s="20">
        <v>0.6</v>
      </c>
      <c r="H12" s="20" t="s">
        <v>27</v>
      </c>
      <c r="I12" s="20">
        <v>12</v>
      </c>
      <c r="J12" s="20"/>
      <c r="K12" s="20">
        <v>3</v>
      </c>
      <c r="L12" s="33">
        <f>E12</f>
        <v>6.04</v>
      </c>
      <c r="M12" s="33">
        <f>(2*46*I12)/1000</f>
        <v>1.1040000000000001</v>
      </c>
      <c r="N12" s="33">
        <f t="shared" si="1"/>
        <v>7.1440000000000001</v>
      </c>
      <c r="O12" s="22"/>
      <c r="P12" s="22"/>
      <c r="Q12" s="33">
        <f>IF(I12=$Q$2,$Q$3*N12*K12*D12,0)</f>
        <v>19.050666666666665</v>
      </c>
      <c r="R12" s="22"/>
      <c r="S12" s="22"/>
      <c r="T12" s="22"/>
      <c r="U12" s="22"/>
    </row>
    <row r="13" spans="3:22" x14ac:dyDescent="0.25">
      <c r="C13" s="20" t="s">
        <v>41</v>
      </c>
      <c r="D13" s="20">
        <v>1</v>
      </c>
      <c r="E13" s="21">
        <v>6.04</v>
      </c>
      <c r="F13" s="20">
        <v>0.25</v>
      </c>
      <c r="G13" s="20">
        <v>0.6</v>
      </c>
      <c r="H13" s="20" t="s">
        <v>25</v>
      </c>
      <c r="I13" s="20">
        <v>0</v>
      </c>
      <c r="J13" s="20"/>
      <c r="K13" s="20">
        <v>0</v>
      </c>
      <c r="L13" s="22"/>
      <c r="M13" s="22"/>
      <c r="N13" s="33">
        <f t="shared" si="1"/>
        <v>0</v>
      </c>
      <c r="O13" s="22"/>
      <c r="P13" s="22"/>
      <c r="Q13" s="22"/>
      <c r="R13" s="22"/>
      <c r="S13" s="22"/>
      <c r="T13" s="22"/>
      <c r="U13" s="22"/>
    </row>
    <row r="14" spans="3:22" x14ac:dyDescent="0.25">
      <c r="C14" s="20" t="s">
        <v>41</v>
      </c>
      <c r="D14" s="20">
        <v>1</v>
      </c>
      <c r="E14" s="21">
        <v>6.04</v>
      </c>
      <c r="F14" s="20">
        <v>0.25</v>
      </c>
      <c r="G14" s="20">
        <v>0.6</v>
      </c>
      <c r="H14" s="20" t="s">
        <v>29</v>
      </c>
      <c r="I14" s="20">
        <v>12</v>
      </c>
      <c r="J14" s="20"/>
      <c r="K14" s="20">
        <v>2</v>
      </c>
      <c r="L14" s="27">
        <f>2.75/4+6.04/4+0.23</f>
        <v>2.4274999999999998</v>
      </c>
      <c r="M14" s="22"/>
      <c r="N14" s="33">
        <f t="shared" si="1"/>
        <v>2.4274999999999998</v>
      </c>
      <c r="O14" s="22"/>
      <c r="P14" s="22"/>
      <c r="Q14" s="33">
        <f>IF(I14=$Q$2,$Q$3*N14*K14*D14,0)</f>
        <v>4.3155555555555551</v>
      </c>
      <c r="R14" s="22"/>
      <c r="S14" s="22"/>
      <c r="T14" s="22"/>
      <c r="U14" s="22"/>
    </row>
    <row r="15" spans="3:22" x14ac:dyDescent="0.25">
      <c r="C15" s="20" t="s">
        <v>41</v>
      </c>
      <c r="D15" s="20">
        <v>1</v>
      </c>
      <c r="E15" s="21">
        <v>6.04</v>
      </c>
      <c r="F15" s="20">
        <v>0.25</v>
      </c>
      <c r="G15" s="20">
        <v>0.6</v>
      </c>
      <c r="H15" s="20" t="s">
        <v>30</v>
      </c>
      <c r="I15" s="20">
        <v>0</v>
      </c>
      <c r="J15" s="20"/>
      <c r="K15" s="20">
        <v>0</v>
      </c>
      <c r="L15" s="22"/>
      <c r="M15" s="22"/>
      <c r="N15" s="33">
        <f t="shared" si="1"/>
        <v>0</v>
      </c>
      <c r="O15" s="22"/>
      <c r="P15" s="22"/>
      <c r="Q15" s="22"/>
      <c r="R15" s="22"/>
      <c r="S15" s="22"/>
      <c r="T15" s="22"/>
      <c r="U15" s="22"/>
    </row>
    <row r="16" spans="3:22" x14ac:dyDescent="0.25">
      <c r="C16" s="20" t="s">
        <v>41</v>
      </c>
      <c r="D16" s="20">
        <v>1</v>
      </c>
      <c r="E16" s="21">
        <v>6.04</v>
      </c>
      <c r="F16" s="20">
        <v>0.25</v>
      </c>
      <c r="G16" s="20">
        <v>0.6</v>
      </c>
      <c r="H16" s="20" t="s">
        <v>31</v>
      </c>
      <c r="I16" s="20">
        <v>0</v>
      </c>
      <c r="J16" s="20"/>
      <c r="K16" s="20"/>
      <c r="L16" s="22"/>
      <c r="M16" s="22"/>
      <c r="N16" s="33">
        <f t="shared" si="1"/>
        <v>0</v>
      </c>
      <c r="O16" s="22"/>
      <c r="P16" s="22"/>
      <c r="Q16" s="22"/>
      <c r="R16" s="22"/>
      <c r="S16" s="22"/>
      <c r="T16" s="22"/>
      <c r="U16" s="22"/>
    </row>
    <row r="17" spans="3:21" x14ac:dyDescent="0.25">
      <c r="C17" s="20" t="s">
        <v>41</v>
      </c>
      <c r="D17" s="20">
        <v>1</v>
      </c>
      <c r="E17" s="21">
        <v>6.04</v>
      </c>
      <c r="F17" s="20">
        <v>0.25</v>
      </c>
      <c r="G17" s="20">
        <v>0.6</v>
      </c>
      <c r="H17" s="20" t="s">
        <v>32</v>
      </c>
      <c r="I17" s="20">
        <v>12</v>
      </c>
      <c r="J17" s="20"/>
      <c r="K17" s="20">
        <v>3</v>
      </c>
      <c r="L17" s="21">
        <f>E17</f>
        <v>6.04</v>
      </c>
      <c r="M17" s="21">
        <f>(2*56*I17)/1000</f>
        <v>1.3440000000000001</v>
      </c>
      <c r="N17" s="33">
        <f t="shared" si="1"/>
        <v>7.3840000000000003</v>
      </c>
      <c r="O17" s="22"/>
      <c r="P17" s="22"/>
      <c r="Q17" s="33">
        <f>IF(I17=$Q$2,$Q$3*N17*K17*D17,0)</f>
        <v>19.690666666666665</v>
      </c>
      <c r="R17" s="22"/>
      <c r="S17" s="22"/>
      <c r="T17" s="22"/>
      <c r="U17" s="22"/>
    </row>
    <row r="18" spans="3:21" x14ac:dyDescent="0.25">
      <c r="C18" s="20" t="s">
        <v>41</v>
      </c>
      <c r="D18" s="20">
        <v>1</v>
      </c>
      <c r="E18" s="21">
        <v>6.04</v>
      </c>
      <c r="F18" s="20">
        <v>0.25</v>
      </c>
      <c r="G18" s="20">
        <v>0.6</v>
      </c>
      <c r="H18" s="20" t="s">
        <v>42</v>
      </c>
      <c r="I18" s="20">
        <v>8</v>
      </c>
      <c r="J18" s="20">
        <v>0.125</v>
      </c>
      <c r="K18" s="41">
        <f t="shared" ref="K18:K19" si="2">(E18/2)/J18</f>
        <v>24.16</v>
      </c>
      <c r="L18" s="21">
        <f t="shared" ref="L18:L19" si="3">2*(F18+G18)</f>
        <v>1.7</v>
      </c>
      <c r="M18" s="27">
        <f t="shared" ref="M18:M19" si="4">(2*8*I18)/1000</f>
        <v>0.128</v>
      </c>
      <c r="N18" s="33">
        <f t="shared" si="1"/>
        <v>1.8279999999999998</v>
      </c>
      <c r="O18" s="43">
        <f t="shared" ref="O18:O19" si="5">IF(I18=$O$2,$O$3*N18*K18*D18,0)</f>
        <v>17.447695802469134</v>
      </c>
      <c r="P18" s="22"/>
      <c r="Q18" s="22"/>
      <c r="R18" s="22"/>
      <c r="S18" s="22"/>
      <c r="T18" s="22"/>
      <c r="U18" s="22"/>
    </row>
    <row r="19" spans="3:21" x14ac:dyDescent="0.25">
      <c r="C19" s="20" t="s">
        <v>41</v>
      </c>
      <c r="D19" s="20">
        <v>1</v>
      </c>
      <c r="E19" s="21">
        <v>6.04</v>
      </c>
      <c r="F19" s="20">
        <v>0.25</v>
      </c>
      <c r="G19" s="20">
        <v>0.6</v>
      </c>
      <c r="H19" s="20" t="s">
        <v>42</v>
      </c>
      <c r="I19" s="20">
        <v>8</v>
      </c>
      <c r="J19" s="20">
        <v>0.2</v>
      </c>
      <c r="K19" s="41">
        <f t="shared" si="2"/>
        <v>15.1</v>
      </c>
      <c r="L19" s="21">
        <f t="shared" si="3"/>
        <v>1.7</v>
      </c>
      <c r="M19" s="27">
        <f t="shared" si="4"/>
        <v>0.128</v>
      </c>
      <c r="N19" s="33">
        <f t="shared" si="1"/>
        <v>1.8279999999999998</v>
      </c>
      <c r="O19" s="43">
        <f t="shared" si="5"/>
        <v>10.904809876543208</v>
      </c>
      <c r="P19" s="1"/>
      <c r="Q19" s="1"/>
      <c r="R19" s="1"/>
      <c r="S19" s="1"/>
      <c r="T19" s="1"/>
      <c r="U19" s="1"/>
    </row>
    <row r="20" spans="3:21" x14ac:dyDescent="0.25">
      <c r="C20" s="20" t="s">
        <v>43</v>
      </c>
      <c r="D20" s="20">
        <v>1</v>
      </c>
      <c r="E20" s="21">
        <v>2.83</v>
      </c>
      <c r="F20" s="20">
        <v>0.23</v>
      </c>
      <c r="G20" s="20">
        <v>0.6</v>
      </c>
      <c r="H20" s="20" t="s">
        <v>27</v>
      </c>
      <c r="I20" s="20">
        <v>16</v>
      </c>
      <c r="J20" s="20"/>
      <c r="K20" s="20">
        <v>2</v>
      </c>
      <c r="L20" s="33">
        <f>E20</f>
        <v>2.83</v>
      </c>
      <c r="M20" s="33">
        <f>(2*46*I20)/1000</f>
        <v>1.472</v>
      </c>
      <c r="N20" s="33">
        <f t="shared" si="1"/>
        <v>4.3019999999999996</v>
      </c>
      <c r="O20" s="1"/>
      <c r="P20" s="1"/>
      <c r="Q20" s="1"/>
      <c r="R20" s="30">
        <f>IF(I20=$R$2,$R$3*N20*K20*D20,0)</f>
        <v>13.596444444444442</v>
      </c>
      <c r="S20" s="1"/>
      <c r="T20" s="1"/>
      <c r="U20" s="1"/>
    </row>
    <row r="21" spans="3:21" x14ac:dyDescent="0.25">
      <c r="C21" s="20" t="s">
        <v>43</v>
      </c>
      <c r="D21" s="20">
        <v>1</v>
      </c>
      <c r="E21" s="21">
        <v>2.83</v>
      </c>
      <c r="F21" s="20">
        <v>0.23</v>
      </c>
      <c r="G21" s="20">
        <v>0.6</v>
      </c>
      <c r="H21" s="20" t="s">
        <v>25</v>
      </c>
      <c r="I21" s="20">
        <v>0</v>
      </c>
      <c r="J21" s="20"/>
      <c r="K21" s="20">
        <v>0</v>
      </c>
      <c r="L21" s="1"/>
      <c r="M21" s="1"/>
      <c r="N21" s="33">
        <f t="shared" si="1"/>
        <v>0</v>
      </c>
      <c r="O21" s="1"/>
      <c r="P21" s="1"/>
      <c r="Q21" s="1"/>
      <c r="R21" s="1"/>
      <c r="S21" s="1"/>
      <c r="T21" s="1"/>
      <c r="U21" s="1"/>
    </row>
    <row r="22" spans="3:21" x14ac:dyDescent="0.25">
      <c r="C22" s="20" t="s">
        <v>43</v>
      </c>
      <c r="D22" s="20">
        <v>1</v>
      </c>
      <c r="E22" s="21">
        <v>2.83</v>
      </c>
      <c r="F22" s="20">
        <v>0.23</v>
      </c>
      <c r="G22" s="20">
        <v>0.6</v>
      </c>
      <c r="H22" s="20" t="s">
        <v>29</v>
      </c>
      <c r="I22" s="20">
        <v>12</v>
      </c>
      <c r="J22" s="20"/>
      <c r="K22" s="20">
        <v>2</v>
      </c>
      <c r="L22" s="27">
        <f>E22/4+E30/4+0.25</f>
        <v>1.6578124999999999</v>
      </c>
      <c r="M22" s="1"/>
      <c r="N22" s="33">
        <f t="shared" si="1"/>
        <v>1.6578124999999999</v>
      </c>
      <c r="O22" s="1"/>
      <c r="P22" s="1"/>
      <c r="Q22" s="33">
        <f>IF(I22=$Q$2,$Q$3*N22*K22*D22,0)</f>
        <v>2.947222222222222</v>
      </c>
      <c r="R22" s="1"/>
      <c r="S22" s="1"/>
      <c r="T22" s="1"/>
      <c r="U22" s="1"/>
    </row>
    <row r="23" spans="3:21" x14ac:dyDescent="0.25">
      <c r="C23" s="20" t="s">
        <v>43</v>
      </c>
      <c r="D23" s="20">
        <v>1</v>
      </c>
      <c r="E23" s="21">
        <v>2.83</v>
      </c>
      <c r="F23" s="20">
        <v>0.23</v>
      </c>
      <c r="G23" s="20">
        <v>0.6</v>
      </c>
      <c r="H23" s="20" t="s">
        <v>30</v>
      </c>
      <c r="I23" s="20">
        <v>0</v>
      </c>
      <c r="J23" s="20"/>
      <c r="K23" s="20">
        <v>0</v>
      </c>
      <c r="L23" s="1"/>
      <c r="M23" s="1"/>
      <c r="N23" s="33">
        <f t="shared" si="1"/>
        <v>0</v>
      </c>
      <c r="O23" s="1"/>
      <c r="P23" s="1"/>
      <c r="Q23" s="1"/>
      <c r="R23" s="1"/>
      <c r="S23" s="1"/>
      <c r="T23" s="1"/>
      <c r="U23" s="1"/>
    </row>
    <row r="24" spans="3:21" x14ac:dyDescent="0.25">
      <c r="C24" s="20" t="s">
        <v>43</v>
      </c>
      <c r="D24" s="20">
        <v>1</v>
      </c>
      <c r="E24" s="21">
        <v>2.83</v>
      </c>
      <c r="F24" s="20">
        <v>0.23</v>
      </c>
      <c r="G24" s="20">
        <v>0.6</v>
      </c>
      <c r="H24" s="20" t="s">
        <v>31</v>
      </c>
      <c r="I24" s="20">
        <v>0</v>
      </c>
      <c r="J24" s="20"/>
      <c r="K24" s="20"/>
      <c r="L24" s="1"/>
      <c r="M24" s="1"/>
      <c r="N24" s="33">
        <f t="shared" si="1"/>
        <v>0</v>
      </c>
      <c r="O24" s="1"/>
      <c r="P24" s="1"/>
      <c r="Q24" s="1"/>
      <c r="R24" s="1"/>
      <c r="S24" s="1"/>
      <c r="T24" s="1"/>
      <c r="U24" s="1"/>
    </row>
    <row r="25" spans="3:21" x14ac:dyDescent="0.25">
      <c r="C25" s="20" t="s">
        <v>43</v>
      </c>
      <c r="D25" s="20">
        <v>1</v>
      </c>
      <c r="E25" s="21">
        <v>2.83</v>
      </c>
      <c r="F25" s="20">
        <v>0.23</v>
      </c>
      <c r="G25" s="20">
        <v>0.6</v>
      </c>
      <c r="H25" s="20" t="s">
        <v>32</v>
      </c>
      <c r="I25" s="20">
        <v>12</v>
      </c>
      <c r="J25" s="20"/>
      <c r="K25" s="20">
        <v>2</v>
      </c>
      <c r="L25" s="21">
        <f>E25</f>
        <v>2.83</v>
      </c>
      <c r="M25" s="21">
        <f>(2*56*I25)/1000</f>
        <v>1.3440000000000001</v>
      </c>
      <c r="N25" s="33">
        <f t="shared" si="1"/>
        <v>4.1740000000000004</v>
      </c>
      <c r="O25" s="1"/>
      <c r="P25" s="1"/>
      <c r="Q25" s="33">
        <f>IF(I25=$Q$2,$Q$3*N25*K25*D25,0)</f>
        <v>7.4204444444444446</v>
      </c>
      <c r="R25" s="1"/>
      <c r="S25" s="1"/>
      <c r="T25" s="1"/>
      <c r="U25" s="1"/>
    </row>
    <row r="26" spans="3:21" x14ac:dyDescent="0.25">
      <c r="C26" s="20" t="s">
        <v>43</v>
      </c>
      <c r="D26" s="20">
        <v>1</v>
      </c>
      <c r="E26" s="21">
        <v>2.83</v>
      </c>
      <c r="F26" s="20">
        <v>0.23</v>
      </c>
      <c r="G26" s="20">
        <v>0.6</v>
      </c>
      <c r="H26" s="20" t="s">
        <v>42</v>
      </c>
      <c r="I26" s="20">
        <v>8</v>
      </c>
      <c r="J26" s="20">
        <v>0.1</v>
      </c>
      <c r="K26" s="41">
        <f t="shared" ref="K26:K27" si="6">(E26/2)/J26</f>
        <v>14.15</v>
      </c>
      <c r="L26" s="21">
        <f t="shared" ref="L26:L27" si="7">2*(F26+G26)</f>
        <v>1.66</v>
      </c>
      <c r="M26" s="27">
        <f t="shared" ref="M26:M27" si="8">(2*8*I26)/1000</f>
        <v>0.128</v>
      </c>
      <c r="N26" s="33">
        <f t="shared" si="1"/>
        <v>1.7879999999999998</v>
      </c>
      <c r="O26" s="43">
        <f t="shared" ref="O26:O27" si="9">IF(I26=$O$2,$O$3*N26*K26*D26,0)</f>
        <v>9.9951407407407391</v>
      </c>
      <c r="P26" s="1"/>
      <c r="Q26" s="1"/>
      <c r="R26" s="1"/>
      <c r="S26" s="1"/>
      <c r="T26" s="1"/>
      <c r="U26" s="1"/>
    </row>
    <row r="27" spans="3:21" x14ac:dyDescent="0.25">
      <c r="C27" s="20" t="s">
        <v>43</v>
      </c>
      <c r="D27" s="20">
        <v>1</v>
      </c>
      <c r="E27" s="21">
        <v>2.83</v>
      </c>
      <c r="F27" s="20">
        <v>0.23</v>
      </c>
      <c r="G27" s="20">
        <v>0.6</v>
      </c>
      <c r="H27" s="20" t="s">
        <v>42</v>
      </c>
      <c r="I27" s="20">
        <v>8</v>
      </c>
      <c r="J27" s="20">
        <v>0.15</v>
      </c>
      <c r="K27" s="41">
        <f t="shared" si="6"/>
        <v>9.4333333333333336</v>
      </c>
      <c r="L27" s="21">
        <f t="shared" si="7"/>
        <v>1.66</v>
      </c>
      <c r="M27" s="27">
        <f t="shared" si="8"/>
        <v>0.128</v>
      </c>
      <c r="N27" s="33">
        <f t="shared" si="1"/>
        <v>1.7879999999999998</v>
      </c>
      <c r="O27" s="43">
        <f t="shared" si="9"/>
        <v>6.6634271604938258</v>
      </c>
      <c r="P27" s="1"/>
      <c r="Q27" s="1"/>
      <c r="R27" s="1"/>
      <c r="S27" s="1"/>
      <c r="T27" s="1"/>
      <c r="U27" s="1"/>
    </row>
    <row r="28" spans="3:21" x14ac:dyDescent="0.25">
      <c r="C28" s="20" t="s">
        <v>44</v>
      </c>
      <c r="D28" s="20">
        <v>8</v>
      </c>
      <c r="E28" s="21">
        <f>AVERAGE(2.795,2.795,2.75,2.795,2.795,2.75,2.88,2.85)</f>
        <v>2.80125</v>
      </c>
      <c r="F28" s="20">
        <v>0.23</v>
      </c>
      <c r="G28" s="20">
        <v>0.6</v>
      </c>
      <c r="H28" s="20" t="s">
        <v>27</v>
      </c>
      <c r="I28" s="20">
        <v>16</v>
      </c>
      <c r="J28" s="20"/>
      <c r="K28" s="20">
        <v>2</v>
      </c>
      <c r="L28" s="33">
        <f>E28</f>
        <v>2.80125</v>
      </c>
      <c r="M28" s="33">
        <f>(2*46*I28)/1000</f>
        <v>1.472</v>
      </c>
      <c r="N28" s="33">
        <f t="shared" si="1"/>
        <v>4.27325</v>
      </c>
      <c r="O28" s="1"/>
      <c r="P28" s="1"/>
      <c r="Q28" s="1"/>
      <c r="R28" s="30">
        <f>IF(I28=$R$2,$R$3*N28*K28*D28,0)</f>
        <v>108.04464197530864</v>
      </c>
      <c r="S28" s="1"/>
      <c r="T28" s="1"/>
      <c r="U28" s="1"/>
    </row>
    <row r="29" spans="3:21" x14ac:dyDescent="0.25">
      <c r="C29" s="20" t="s">
        <v>44</v>
      </c>
      <c r="D29" s="20">
        <v>8</v>
      </c>
      <c r="E29" s="21">
        <f t="shared" ref="E29:E35" si="10">AVERAGE(2.795,2.795,2.75,2.795,2.795,2.75,2.88,2.85)</f>
        <v>2.80125</v>
      </c>
      <c r="F29" s="20">
        <v>0.23</v>
      </c>
      <c r="G29" s="20">
        <v>0.6</v>
      </c>
      <c r="H29" s="20" t="s">
        <v>25</v>
      </c>
      <c r="I29" s="20">
        <v>0</v>
      </c>
      <c r="J29" s="20"/>
      <c r="K29" s="20">
        <v>0</v>
      </c>
      <c r="L29" s="1"/>
      <c r="M29" s="1"/>
      <c r="N29" s="33">
        <f t="shared" si="1"/>
        <v>0</v>
      </c>
      <c r="O29" s="1"/>
      <c r="P29" s="1"/>
      <c r="Q29" s="1"/>
      <c r="R29" s="1"/>
      <c r="S29" s="1"/>
      <c r="T29" s="1"/>
      <c r="U29" s="1"/>
    </row>
    <row r="30" spans="3:21" x14ac:dyDescent="0.25">
      <c r="C30" s="20" t="s">
        <v>44</v>
      </c>
      <c r="D30" s="20">
        <v>8</v>
      </c>
      <c r="E30" s="21">
        <f t="shared" si="10"/>
        <v>2.80125</v>
      </c>
      <c r="F30" s="20">
        <v>0.23</v>
      </c>
      <c r="G30" s="20">
        <v>0.6</v>
      </c>
      <c r="H30" s="20" t="s">
        <v>29</v>
      </c>
      <c r="I30" s="20">
        <v>12</v>
      </c>
      <c r="J30" s="20"/>
      <c r="K30" s="20">
        <v>2</v>
      </c>
      <c r="L30" s="27">
        <f>E30/4+E30/4+0.25</f>
        <v>1.650625</v>
      </c>
      <c r="M30" s="1"/>
      <c r="N30" s="33">
        <f t="shared" si="1"/>
        <v>1.650625</v>
      </c>
      <c r="O30" s="1"/>
      <c r="P30" s="1"/>
      <c r="Q30" s="33">
        <f>IF(I30=$Q$2,$Q$3*N30*K30*D30,0)</f>
        <v>23.475555555555555</v>
      </c>
      <c r="R30" s="1"/>
      <c r="S30" s="1"/>
      <c r="T30" s="1"/>
      <c r="U30" s="1"/>
    </row>
    <row r="31" spans="3:21" x14ac:dyDescent="0.25">
      <c r="C31" s="20" t="s">
        <v>44</v>
      </c>
      <c r="D31" s="20">
        <v>8</v>
      </c>
      <c r="E31" s="21">
        <f t="shared" si="10"/>
        <v>2.80125</v>
      </c>
      <c r="F31" s="20">
        <v>0.23</v>
      </c>
      <c r="G31" s="20">
        <v>0.6</v>
      </c>
      <c r="H31" s="20" t="s">
        <v>30</v>
      </c>
      <c r="I31" s="20">
        <v>0</v>
      </c>
      <c r="J31" s="20"/>
      <c r="K31" s="20">
        <v>0</v>
      </c>
      <c r="L31" s="1"/>
      <c r="M31" s="1"/>
      <c r="N31" s="33">
        <f t="shared" si="1"/>
        <v>0</v>
      </c>
      <c r="O31" s="1"/>
      <c r="P31" s="1"/>
      <c r="Q31" s="1"/>
      <c r="R31" s="1"/>
      <c r="S31" s="1"/>
      <c r="T31" s="1"/>
      <c r="U31" s="1"/>
    </row>
    <row r="32" spans="3:21" x14ac:dyDescent="0.25">
      <c r="C32" s="20" t="s">
        <v>44</v>
      </c>
      <c r="D32" s="20">
        <v>8</v>
      </c>
      <c r="E32" s="21">
        <f t="shared" si="10"/>
        <v>2.80125</v>
      </c>
      <c r="F32" s="20">
        <v>0.23</v>
      </c>
      <c r="G32" s="20">
        <v>0.6</v>
      </c>
      <c r="H32" s="20" t="s">
        <v>31</v>
      </c>
      <c r="I32" s="20">
        <v>0</v>
      </c>
      <c r="J32" s="20"/>
      <c r="K32" s="20"/>
      <c r="L32" s="1"/>
      <c r="M32" s="1"/>
      <c r="N32" s="33">
        <f t="shared" si="1"/>
        <v>0</v>
      </c>
      <c r="O32" s="1"/>
      <c r="P32" s="1"/>
      <c r="Q32" s="1"/>
      <c r="R32" s="1"/>
      <c r="S32" s="1"/>
      <c r="T32" s="1"/>
      <c r="U32" s="1"/>
    </row>
    <row r="33" spans="3:21" x14ac:dyDescent="0.25">
      <c r="C33" s="20" t="s">
        <v>44</v>
      </c>
      <c r="D33" s="20">
        <v>8</v>
      </c>
      <c r="E33" s="21">
        <f t="shared" si="10"/>
        <v>2.80125</v>
      </c>
      <c r="F33" s="20">
        <v>0.23</v>
      </c>
      <c r="G33" s="20">
        <v>0.6</v>
      </c>
      <c r="H33" s="20" t="s">
        <v>32</v>
      </c>
      <c r="I33" s="20">
        <v>12</v>
      </c>
      <c r="J33" s="20"/>
      <c r="K33" s="20">
        <v>2</v>
      </c>
      <c r="L33" s="21">
        <f>E33</f>
        <v>2.80125</v>
      </c>
      <c r="M33" s="21">
        <f>(2*56*I33)/1000</f>
        <v>1.3440000000000001</v>
      </c>
      <c r="N33" s="33">
        <f t="shared" si="1"/>
        <v>4.1452499999999999</v>
      </c>
      <c r="O33" s="1"/>
      <c r="P33" s="1"/>
      <c r="Q33" s="33">
        <f>IF(I33=$Q$2,$Q$3*N33*K33*D33,0)</f>
        <v>58.954666666666661</v>
      </c>
      <c r="R33" s="1"/>
      <c r="S33" s="1"/>
      <c r="T33" s="1"/>
      <c r="U33" s="1"/>
    </row>
    <row r="34" spans="3:21" x14ac:dyDescent="0.25">
      <c r="C34" s="20" t="s">
        <v>44</v>
      </c>
      <c r="D34" s="20">
        <v>8</v>
      </c>
      <c r="E34" s="21">
        <f t="shared" si="10"/>
        <v>2.80125</v>
      </c>
      <c r="F34" s="20">
        <v>0.23</v>
      </c>
      <c r="G34" s="20">
        <v>0.6</v>
      </c>
      <c r="H34" s="20" t="s">
        <v>42</v>
      </c>
      <c r="I34" s="20">
        <v>8</v>
      </c>
      <c r="J34" s="20">
        <v>0.1</v>
      </c>
      <c r="K34" s="41">
        <f t="shared" ref="K34:K35" si="11">(E34/2)/J34</f>
        <v>14.00625</v>
      </c>
      <c r="L34" s="21">
        <f t="shared" ref="L34:L35" si="12">2*(F34+G34)</f>
        <v>1.66</v>
      </c>
      <c r="M34" s="27">
        <f t="shared" ref="M34:M35" si="13">(2*8*I34)/1000</f>
        <v>0.128</v>
      </c>
      <c r="N34" s="33">
        <f t="shared" si="1"/>
        <v>1.7879999999999998</v>
      </c>
      <c r="O34" s="43">
        <f t="shared" ref="O34:O35" si="14">IF(I34=$O$2,$O$3*N34*K34*D34,0)</f>
        <v>79.14879999999998</v>
      </c>
      <c r="P34" s="1"/>
      <c r="Q34" s="1"/>
      <c r="R34" s="1"/>
      <c r="S34" s="1"/>
      <c r="T34" s="1"/>
      <c r="U34" s="1"/>
    </row>
    <row r="35" spans="3:21" x14ac:dyDescent="0.25">
      <c r="C35" s="20" t="s">
        <v>44</v>
      </c>
      <c r="D35" s="20">
        <v>8</v>
      </c>
      <c r="E35" s="21">
        <f t="shared" si="10"/>
        <v>2.80125</v>
      </c>
      <c r="F35" s="20">
        <v>0.23</v>
      </c>
      <c r="G35" s="20">
        <v>0.6</v>
      </c>
      <c r="H35" s="20" t="s">
        <v>42</v>
      </c>
      <c r="I35" s="20">
        <v>8</v>
      </c>
      <c r="J35" s="20">
        <v>0.15</v>
      </c>
      <c r="K35" s="41">
        <f t="shared" si="11"/>
        <v>9.3375000000000004</v>
      </c>
      <c r="L35" s="21">
        <f t="shared" si="12"/>
        <v>1.66</v>
      </c>
      <c r="M35" s="27">
        <f t="shared" si="13"/>
        <v>0.128</v>
      </c>
      <c r="N35" s="33">
        <f t="shared" si="1"/>
        <v>1.7879999999999998</v>
      </c>
      <c r="O35" s="43">
        <f t="shared" si="14"/>
        <v>52.765866666666653</v>
      </c>
      <c r="P35" s="1"/>
      <c r="Q35" s="1"/>
      <c r="R35" s="1"/>
      <c r="S35" s="1"/>
      <c r="T35" s="1"/>
      <c r="U35" s="1"/>
    </row>
    <row r="36" spans="3:21" x14ac:dyDescent="0.25">
      <c r="C36" s="20" t="s">
        <v>45</v>
      </c>
      <c r="D36" s="20">
        <v>1</v>
      </c>
      <c r="E36" s="21">
        <v>2.83</v>
      </c>
      <c r="F36" s="20">
        <v>0.23</v>
      </c>
      <c r="G36" s="20">
        <v>0.6</v>
      </c>
      <c r="H36" s="20" t="s">
        <v>27</v>
      </c>
      <c r="I36" s="23">
        <v>16</v>
      </c>
      <c r="J36" s="20"/>
      <c r="K36" s="23">
        <v>2</v>
      </c>
      <c r="L36" s="33">
        <f>E36</f>
        <v>2.83</v>
      </c>
      <c r="M36" s="33">
        <f>(2*46*I36)/1000</f>
        <v>1.472</v>
      </c>
      <c r="N36" s="33">
        <f t="shared" si="1"/>
        <v>4.3019999999999996</v>
      </c>
      <c r="O36" s="26"/>
      <c r="P36" s="26"/>
      <c r="Q36" s="26"/>
      <c r="R36" s="30">
        <f>IF(I36=$R$2,$R$3*N36*K36*D36,0)</f>
        <v>13.596444444444442</v>
      </c>
      <c r="S36" s="1"/>
      <c r="T36" s="1"/>
      <c r="U36" s="1"/>
    </row>
    <row r="37" spans="3:21" x14ac:dyDescent="0.25">
      <c r="C37" s="20" t="s">
        <v>45</v>
      </c>
      <c r="D37" s="20">
        <v>1</v>
      </c>
      <c r="E37" s="21">
        <v>2.83</v>
      </c>
      <c r="F37" s="20">
        <v>0.23</v>
      </c>
      <c r="G37" s="20">
        <v>0.6</v>
      </c>
      <c r="H37" s="20" t="s">
        <v>25</v>
      </c>
      <c r="I37" s="23">
        <v>0</v>
      </c>
      <c r="J37" s="20"/>
      <c r="K37" s="23">
        <v>0</v>
      </c>
      <c r="L37" s="26"/>
      <c r="M37" s="26"/>
      <c r="N37" s="33">
        <f t="shared" si="1"/>
        <v>0</v>
      </c>
      <c r="O37" s="26"/>
      <c r="P37" s="26"/>
      <c r="Q37" s="26"/>
      <c r="R37" s="1"/>
      <c r="S37" s="1"/>
      <c r="T37" s="1"/>
      <c r="U37" s="1"/>
    </row>
    <row r="38" spans="3:21" x14ac:dyDescent="0.25">
      <c r="C38" s="20" t="s">
        <v>45</v>
      </c>
      <c r="D38" s="20">
        <v>1</v>
      </c>
      <c r="E38" s="21">
        <v>2.83</v>
      </c>
      <c r="F38" s="20">
        <v>0.23</v>
      </c>
      <c r="G38" s="20">
        <v>0.6</v>
      </c>
      <c r="H38" s="20" t="s">
        <v>29</v>
      </c>
      <c r="I38" s="23">
        <v>12</v>
      </c>
      <c r="J38" s="20"/>
      <c r="K38" s="23">
        <v>2</v>
      </c>
      <c r="L38" s="28">
        <f>E38/4+E38/4+0.25</f>
        <v>1.665</v>
      </c>
      <c r="M38" s="26"/>
      <c r="N38" s="33">
        <f t="shared" si="1"/>
        <v>1.665</v>
      </c>
      <c r="O38" s="26"/>
      <c r="P38" s="26"/>
      <c r="Q38" s="33">
        <f>IF(I38=$Q$2,$Q$3*N38*K38*D38,0)</f>
        <v>2.96</v>
      </c>
      <c r="R38" s="1"/>
      <c r="S38" s="1"/>
      <c r="T38" s="1"/>
      <c r="U38" s="1"/>
    </row>
    <row r="39" spans="3:21" x14ac:dyDescent="0.25">
      <c r="C39" s="20" t="s">
        <v>45</v>
      </c>
      <c r="D39" s="20">
        <v>1</v>
      </c>
      <c r="E39" s="21">
        <v>2.83</v>
      </c>
      <c r="F39" s="20">
        <v>0.23</v>
      </c>
      <c r="G39" s="20">
        <v>0.6</v>
      </c>
      <c r="H39" s="20" t="s">
        <v>30</v>
      </c>
      <c r="I39" s="23">
        <v>0</v>
      </c>
      <c r="J39" s="20"/>
      <c r="K39" s="23">
        <v>0</v>
      </c>
      <c r="L39" s="26"/>
      <c r="M39" s="26"/>
      <c r="N39" s="33">
        <f t="shared" si="1"/>
        <v>0</v>
      </c>
      <c r="O39" s="26"/>
      <c r="P39" s="26"/>
      <c r="Q39" s="26"/>
      <c r="R39" s="1"/>
      <c r="S39" s="1"/>
      <c r="T39" s="1"/>
      <c r="U39" s="1"/>
    </row>
    <row r="40" spans="3:21" x14ac:dyDescent="0.25">
      <c r="C40" s="20" t="s">
        <v>45</v>
      </c>
      <c r="D40" s="20">
        <v>1</v>
      </c>
      <c r="E40" s="21">
        <v>2.83</v>
      </c>
      <c r="F40" s="20">
        <v>0.23</v>
      </c>
      <c r="G40" s="20">
        <v>0.6</v>
      </c>
      <c r="H40" s="20" t="s">
        <v>31</v>
      </c>
      <c r="I40" s="23">
        <v>0</v>
      </c>
      <c r="J40" s="20"/>
      <c r="K40" s="23"/>
      <c r="L40" s="26"/>
      <c r="M40" s="26"/>
      <c r="N40" s="33">
        <f t="shared" si="1"/>
        <v>0</v>
      </c>
      <c r="O40" s="26"/>
      <c r="P40" s="26"/>
      <c r="Q40" s="26"/>
      <c r="R40" s="1"/>
      <c r="S40" s="1"/>
      <c r="T40" s="1"/>
      <c r="U40" s="1"/>
    </row>
    <row r="41" spans="3:21" x14ac:dyDescent="0.25">
      <c r="C41" s="20" t="s">
        <v>45</v>
      </c>
      <c r="D41" s="20">
        <v>1</v>
      </c>
      <c r="E41" s="21">
        <v>2.83</v>
      </c>
      <c r="F41" s="20">
        <v>0.23</v>
      </c>
      <c r="G41" s="20">
        <v>0.6</v>
      </c>
      <c r="H41" s="20" t="s">
        <v>32</v>
      </c>
      <c r="I41" s="23">
        <v>12</v>
      </c>
      <c r="J41" s="20"/>
      <c r="K41" s="23">
        <v>2</v>
      </c>
      <c r="L41" s="21">
        <f>E41</f>
        <v>2.83</v>
      </c>
      <c r="M41" s="21">
        <f>(2*56*I41)/1000</f>
        <v>1.3440000000000001</v>
      </c>
      <c r="N41" s="33">
        <f t="shared" si="1"/>
        <v>4.1740000000000004</v>
      </c>
      <c r="O41" s="26"/>
      <c r="P41" s="26"/>
      <c r="Q41" s="33">
        <f>IF(I41=$Q$2,$Q$3*N41*K41*D41,0)</f>
        <v>7.4204444444444446</v>
      </c>
      <c r="R41" s="1"/>
      <c r="S41" s="1"/>
      <c r="T41" s="1"/>
      <c r="U41" s="1"/>
    </row>
    <row r="42" spans="3:21" x14ac:dyDescent="0.25">
      <c r="C42" s="20" t="s">
        <v>45</v>
      </c>
      <c r="D42" s="20">
        <v>1</v>
      </c>
      <c r="E42" s="21">
        <v>2.83</v>
      </c>
      <c r="F42" s="20">
        <v>0.23</v>
      </c>
      <c r="G42" s="20">
        <v>0.6</v>
      </c>
      <c r="H42" s="20" t="s">
        <v>42</v>
      </c>
      <c r="I42" s="20">
        <v>8</v>
      </c>
      <c r="J42" s="23">
        <v>0.1</v>
      </c>
      <c r="K42" s="41">
        <f t="shared" ref="K42:K43" si="15">(E42/2)/J42</f>
        <v>14.15</v>
      </c>
      <c r="L42" s="21">
        <f t="shared" ref="L42:L43" si="16">2*(F42+G42)</f>
        <v>1.66</v>
      </c>
      <c r="M42" s="27">
        <f t="shared" ref="M42:M43" si="17">(2*8*I42)/1000</f>
        <v>0.128</v>
      </c>
      <c r="N42" s="33">
        <f t="shared" si="1"/>
        <v>1.7879999999999998</v>
      </c>
      <c r="O42" s="43">
        <f t="shared" ref="O42:O43" si="18">IF(I42=$O$2,$O$3*N42*K42*D42,0)</f>
        <v>9.9951407407407391</v>
      </c>
      <c r="P42" s="1"/>
      <c r="Q42" s="1"/>
      <c r="R42" s="1"/>
      <c r="S42" s="1"/>
      <c r="T42" s="1"/>
      <c r="U42" s="1"/>
    </row>
    <row r="43" spans="3:21" x14ac:dyDescent="0.25">
      <c r="C43" s="20" t="s">
        <v>45</v>
      </c>
      <c r="D43" s="20">
        <v>1</v>
      </c>
      <c r="E43" s="21">
        <v>2.83</v>
      </c>
      <c r="F43" s="20">
        <v>0.23</v>
      </c>
      <c r="G43" s="20">
        <v>0.6</v>
      </c>
      <c r="H43" s="20" t="s">
        <v>42</v>
      </c>
      <c r="I43" s="20">
        <v>8</v>
      </c>
      <c r="J43" s="23">
        <v>0.15</v>
      </c>
      <c r="K43" s="41">
        <f t="shared" si="15"/>
        <v>9.4333333333333336</v>
      </c>
      <c r="L43" s="21">
        <f t="shared" si="16"/>
        <v>1.66</v>
      </c>
      <c r="M43" s="27">
        <f t="shared" si="17"/>
        <v>0.128</v>
      </c>
      <c r="N43" s="33">
        <f t="shared" si="1"/>
        <v>1.7879999999999998</v>
      </c>
      <c r="O43" s="43">
        <f t="shared" si="18"/>
        <v>6.6634271604938258</v>
      </c>
      <c r="P43" s="1"/>
      <c r="Q43" s="1"/>
      <c r="R43" s="1"/>
      <c r="S43" s="1"/>
      <c r="T43" s="1"/>
      <c r="U43" s="1"/>
    </row>
    <row r="44" spans="3:21" x14ac:dyDescent="0.25">
      <c r="C44" s="20" t="s">
        <v>46</v>
      </c>
      <c r="D44" s="20">
        <v>5</v>
      </c>
      <c r="E44" s="21">
        <f>AVERAGE(2.795,2.795,2.715,2.715,2.925)</f>
        <v>2.7890000000000001</v>
      </c>
      <c r="F44" s="20">
        <v>0.23</v>
      </c>
      <c r="G44" s="20">
        <v>0.6</v>
      </c>
      <c r="H44" s="20" t="s">
        <v>27</v>
      </c>
      <c r="I44" s="23">
        <v>16</v>
      </c>
      <c r="J44" s="20"/>
      <c r="K44" s="23">
        <v>2</v>
      </c>
      <c r="L44" s="33">
        <f>E44</f>
        <v>2.7890000000000001</v>
      </c>
      <c r="M44" s="33">
        <f>(2*46*I44)/1000</f>
        <v>1.472</v>
      </c>
      <c r="N44" s="33">
        <f t="shared" si="1"/>
        <v>4.2610000000000001</v>
      </c>
      <c r="O44" s="1"/>
      <c r="P44" s="1"/>
      <c r="Q44" s="1"/>
      <c r="R44" s="30">
        <f>IF(I44=$R$2,$R$3*N44*K44*D44,0)</f>
        <v>67.334320987654323</v>
      </c>
      <c r="S44" s="1"/>
      <c r="T44" s="1"/>
      <c r="U44" s="1"/>
    </row>
    <row r="45" spans="3:21" x14ac:dyDescent="0.25">
      <c r="C45" s="20" t="s">
        <v>46</v>
      </c>
      <c r="D45" s="20">
        <v>5</v>
      </c>
      <c r="E45" s="21">
        <f t="shared" ref="E45:E51" si="19">AVERAGE(2.795,2.795,2.715,2.715,2.925)</f>
        <v>2.7890000000000001</v>
      </c>
      <c r="F45" s="20">
        <v>0.23</v>
      </c>
      <c r="G45" s="20">
        <v>0.6</v>
      </c>
      <c r="H45" s="20" t="s">
        <v>25</v>
      </c>
      <c r="I45" s="23">
        <v>0</v>
      </c>
      <c r="J45" s="20"/>
      <c r="K45" s="23">
        <v>0</v>
      </c>
      <c r="L45" s="1"/>
      <c r="M45" s="1"/>
      <c r="N45" s="33">
        <f t="shared" si="1"/>
        <v>0</v>
      </c>
      <c r="O45" s="1"/>
      <c r="P45" s="1"/>
      <c r="Q45" s="1"/>
      <c r="R45" s="1"/>
      <c r="S45" s="1"/>
      <c r="T45" s="1"/>
      <c r="U45" s="1"/>
    </row>
    <row r="46" spans="3:21" x14ac:dyDescent="0.25">
      <c r="C46" s="20" t="s">
        <v>46</v>
      </c>
      <c r="D46" s="20">
        <v>5</v>
      </c>
      <c r="E46" s="21">
        <f t="shared" si="19"/>
        <v>2.7890000000000001</v>
      </c>
      <c r="F46" s="20">
        <v>0.23</v>
      </c>
      <c r="G46" s="20">
        <v>0.6</v>
      </c>
      <c r="H46" s="20" t="s">
        <v>29</v>
      </c>
      <c r="I46" s="23">
        <v>12</v>
      </c>
      <c r="J46" s="20"/>
      <c r="K46" s="23">
        <v>2</v>
      </c>
      <c r="L46" s="27">
        <f>E46/4+E46/4+0.25</f>
        <v>1.6445000000000001</v>
      </c>
      <c r="M46" s="1"/>
      <c r="N46" s="33">
        <f t="shared" si="1"/>
        <v>1.6445000000000001</v>
      </c>
      <c r="O46" s="1"/>
      <c r="P46" s="1"/>
      <c r="Q46" s="33">
        <f>IF(I46=$Q$2,$Q$3*N46*K46*D46,0)</f>
        <v>14.617777777777778</v>
      </c>
      <c r="R46" s="1"/>
      <c r="S46" s="1"/>
      <c r="T46" s="1"/>
      <c r="U46" s="1"/>
    </row>
    <row r="47" spans="3:21" x14ac:dyDescent="0.25">
      <c r="C47" s="20" t="s">
        <v>46</v>
      </c>
      <c r="D47" s="20">
        <v>5</v>
      </c>
      <c r="E47" s="21">
        <f t="shared" si="19"/>
        <v>2.7890000000000001</v>
      </c>
      <c r="F47" s="20">
        <v>0.23</v>
      </c>
      <c r="G47" s="20">
        <v>0.6</v>
      </c>
      <c r="H47" s="20" t="s">
        <v>30</v>
      </c>
      <c r="I47" s="23">
        <v>0</v>
      </c>
      <c r="J47" s="20"/>
      <c r="K47" s="23">
        <v>0</v>
      </c>
      <c r="L47" s="1"/>
      <c r="M47" s="1"/>
      <c r="N47" s="33">
        <f t="shared" si="1"/>
        <v>0</v>
      </c>
      <c r="O47" s="1"/>
      <c r="P47" s="1"/>
      <c r="Q47" s="1"/>
      <c r="R47" s="1"/>
      <c r="S47" s="1"/>
      <c r="T47" s="1"/>
      <c r="U47" s="1"/>
    </row>
    <row r="48" spans="3:21" x14ac:dyDescent="0.25">
      <c r="C48" s="20" t="s">
        <v>46</v>
      </c>
      <c r="D48" s="20">
        <v>5</v>
      </c>
      <c r="E48" s="21">
        <f t="shared" si="19"/>
        <v>2.7890000000000001</v>
      </c>
      <c r="F48" s="20">
        <v>0.23</v>
      </c>
      <c r="G48" s="20">
        <v>0.6</v>
      </c>
      <c r="H48" s="20" t="s">
        <v>31</v>
      </c>
      <c r="I48" s="23">
        <v>0</v>
      </c>
      <c r="J48" s="20"/>
      <c r="K48" s="23"/>
      <c r="L48" s="1"/>
      <c r="M48" s="1"/>
      <c r="N48" s="33">
        <f t="shared" si="1"/>
        <v>0</v>
      </c>
      <c r="O48" s="1"/>
      <c r="P48" s="1"/>
      <c r="Q48" s="1"/>
      <c r="R48" s="1"/>
      <c r="S48" s="1"/>
      <c r="T48" s="1"/>
      <c r="U48" s="1"/>
    </row>
    <row r="49" spans="3:21" x14ac:dyDescent="0.25">
      <c r="C49" s="20" t="s">
        <v>46</v>
      </c>
      <c r="D49" s="20">
        <v>5</v>
      </c>
      <c r="E49" s="21">
        <f t="shared" si="19"/>
        <v>2.7890000000000001</v>
      </c>
      <c r="F49" s="20">
        <v>0.23</v>
      </c>
      <c r="G49" s="20">
        <v>0.6</v>
      </c>
      <c r="H49" s="20" t="s">
        <v>32</v>
      </c>
      <c r="I49" s="23">
        <v>12</v>
      </c>
      <c r="J49" s="20"/>
      <c r="K49" s="23">
        <v>2</v>
      </c>
      <c r="L49" s="21">
        <f>E49</f>
        <v>2.7890000000000001</v>
      </c>
      <c r="M49" s="21">
        <f>(2*56*I49)/1000</f>
        <v>1.3440000000000001</v>
      </c>
      <c r="N49" s="33">
        <f t="shared" si="1"/>
        <v>4.133</v>
      </c>
      <c r="O49" s="1"/>
      <c r="P49" s="1"/>
      <c r="Q49" s="33">
        <f>IF(I49=$Q$2,$Q$3*N49*K49*D49,0)</f>
        <v>36.737777777777779</v>
      </c>
      <c r="R49" s="1"/>
      <c r="S49" s="1"/>
      <c r="T49" s="1"/>
      <c r="U49" s="1"/>
    </row>
    <row r="50" spans="3:21" x14ac:dyDescent="0.25">
      <c r="C50" s="20" t="s">
        <v>46</v>
      </c>
      <c r="D50" s="20">
        <v>5</v>
      </c>
      <c r="E50" s="21">
        <f t="shared" si="19"/>
        <v>2.7890000000000001</v>
      </c>
      <c r="F50" s="20">
        <v>0.23</v>
      </c>
      <c r="G50" s="20">
        <v>0.6</v>
      </c>
      <c r="H50" s="20" t="s">
        <v>42</v>
      </c>
      <c r="I50" s="20">
        <v>8</v>
      </c>
      <c r="J50" s="23">
        <v>0.1</v>
      </c>
      <c r="K50" s="41">
        <f t="shared" ref="K50:K51" si="20">(E50/2)/J50</f>
        <v>13.945</v>
      </c>
      <c r="L50" s="21">
        <f t="shared" ref="L50:L51" si="21">2*(F50+G50)</f>
        <v>1.66</v>
      </c>
      <c r="M50" s="27">
        <f t="shared" ref="M50:M51" si="22">(2*8*I50)/1000</f>
        <v>0.128</v>
      </c>
      <c r="N50" s="33">
        <f t="shared" si="1"/>
        <v>1.7879999999999998</v>
      </c>
      <c r="O50" s="43">
        <f t="shared" ref="O50:O51" si="23">IF(I50=$O$2,$O$3*N50*K50*D50,0)</f>
        <v>49.251674074074067</v>
      </c>
      <c r="P50" s="1"/>
      <c r="Q50" s="1"/>
      <c r="R50" s="1"/>
      <c r="S50" s="1"/>
      <c r="T50" s="1"/>
      <c r="U50" s="1"/>
    </row>
    <row r="51" spans="3:21" x14ac:dyDescent="0.25">
      <c r="C51" s="20" t="s">
        <v>46</v>
      </c>
      <c r="D51" s="20">
        <v>5</v>
      </c>
      <c r="E51" s="21">
        <f t="shared" si="19"/>
        <v>2.7890000000000001</v>
      </c>
      <c r="F51" s="20">
        <v>0.23</v>
      </c>
      <c r="G51" s="20">
        <v>0.6</v>
      </c>
      <c r="H51" s="20" t="s">
        <v>42</v>
      </c>
      <c r="I51" s="20">
        <v>8</v>
      </c>
      <c r="J51" s="23">
        <v>0.15</v>
      </c>
      <c r="K51" s="41">
        <f t="shared" si="20"/>
        <v>9.2966666666666669</v>
      </c>
      <c r="L51" s="21">
        <f t="shared" si="21"/>
        <v>1.66</v>
      </c>
      <c r="M51" s="27">
        <f t="shared" si="22"/>
        <v>0.128</v>
      </c>
      <c r="N51" s="33">
        <f t="shared" si="1"/>
        <v>1.7879999999999998</v>
      </c>
      <c r="O51" s="43">
        <f t="shared" si="23"/>
        <v>32.834449382716045</v>
      </c>
      <c r="P51" s="1"/>
      <c r="Q51" s="1"/>
      <c r="R51" s="1"/>
      <c r="S51" s="1"/>
      <c r="T51" s="1"/>
      <c r="U51" s="1"/>
    </row>
    <row r="52" spans="3:21" x14ac:dyDescent="0.25">
      <c r="C52" s="20" t="s">
        <v>47</v>
      </c>
      <c r="D52" s="20">
        <v>5</v>
      </c>
      <c r="E52" s="21">
        <f>AVERAGE(2.75,2.75,2.755,2.905,2.8)</f>
        <v>2.7919999999999994</v>
      </c>
      <c r="F52" s="20">
        <v>0.23</v>
      </c>
      <c r="G52" s="20">
        <v>0.6</v>
      </c>
      <c r="H52" s="20" t="s">
        <v>27</v>
      </c>
      <c r="I52" s="23">
        <v>16</v>
      </c>
      <c r="J52" s="20"/>
      <c r="K52" s="23">
        <v>2</v>
      </c>
      <c r="L52" s="33">
        <f>E52</f>
        <v>2.7919999999999994</v>
      </c>
      <c r="M52" s="33">
        <f>(2*46*I52)/1000</f>
        <v>1.472</v>
      </c>
      <c r="N52" s="33">
        <f t="shared" si="1"/>
        <v>4.2639999999999993</v>
      </c>
      <c r="O52" s="1"/>
      <c r="P52" s="1"/>
      <c r="Q52" s="1"/>
      <c r="R52" s="30">
        <f>IF(I52=$R$2,$R$3*N52*K52*D52,0)</f>
        <v>67.381728395061714</v>
      </c>
      <c r="S52" s="1"/>
      <c r="T52" s="1"/>
      <c r="U52" s="1"/>
    </row>
    <row r="53" spans="3:21" x14ac:dyDescent="0.25">
      <c r="C53" s="20" t="s">
        <v>47</v>
      </c>
      <c r="D53" s="20">
        <v>5</v>
      </c>
      <c r="E53" s="21">
        <f t="shared" ref="E53:E59" si="24">AVERAGE(2.75,2.75,2.755,2.905,2.8)</f>
        <v>2.7919999999999994</v>
      </c>
      <c r="F53" s="20">
        <v>0.23</v>
      </c>
      <c r="G53" s="20">
        <v>0.6</v>
      </c>
      <c r="H53" s="20" t="s">
        <v>25</v>
      </c>
      <c r="I53" s="23">
        <v>0</v>
      </c>
      <c r="J53" s="20"/>
      <c r="K53" s="23">
        <v>0</v>
      </c>
      <c r="L53" s="1"/>
      <c r="M53" s="1"/>
      <c r="N53" s="33">
        <f t="shared" si="1"/>
        <v>0</v>
      </c>
      <c r="O53" s="1"/>
      <c r="P53" s="1"/>
      <c r="Q53" s="1"/>
      <c r="R53" s="1"/>
      <c r="S53" s="1"/>
      <c r="T53" s="1"/>
      <c r="U53" s="1"/>
    </row>
    <row r="54" spans="3:21" x14ac:dyDescent="0.25">
      <c r="C54" s="20" t="s">
        <v>47</v>
      </c>
      <c r="D54" s="20">
        <v>5</v>
      </c>
      <c r="E54" s="21">
        <f t="shared" si="24"/>
        <v>2.7919999999999994</v>
      </c>
      <c r="F54" s="20">
        <v>0.23</v>
      </c>
      <c r="G54" s="20">
        <v>0.6</v>
      </c>
      <c r="H54" s="20" t="s">
        <v>29</v>
      </c>
      <c r="I54" s="23">
        <v>12</v>
      </c>
      <c r="J54" s="20"/>
      <c r="K54" s="23">
        <v>2</v>
      </c>
      <c r="L54" s="27">
        <f>E54/4+E46/4+0.25</f>
        <v>1.6452499999999999</v>
      </c>
      <c r="M54" s="1"/>
      <c r="N54" s="33">
        <f t="shared" si="1"/>
        <v>1.6452499999999999</v>
      </c>
      <c r="O54" s="1"/>
      <c r="P54" s="1"/>
      <c r="Q54" s="33">
        <f>IF(I54=$Q$2,$Q$3*N54*K54*D54,0)</f>
        <v>14.624444444444443</v>
      </c>
      <c r="R54" s="1"/>
      <c r="S54" s="1"/>
      <c r="T54" s="1"/>
      <c r="U54" s="1"/>
    </row>
    <row r="55" spans="3:21" x14ac:dyDescent="0.25">
      <c r="C55" s="20" t="s">
        <v>47</v>
      </c>
      <c r="D55" s="20">
        <v>5</v>
      </c>
      <c r="E55" s="21">
        <f t="shared" si="24"/>
        <v>2.7919999999999994</v>
      </c>
      <c r="F55" s="20">
        <v>0.23</v>
      </c>
      <c r="G55" s="20">
        <v>0.6</v>
      </c>
      <c r="H55" s="20" t="s">
        <v>30</v>
      </c>
      <c r="I55" s="23">
        <v>0</v>
      </c>
      <c r="J55" s="20"/>
      <c r="K55" s="23">
        <v>0</v>
      </c>
      <c r="L55" s="1"/>
      <c r="M55" s="1"/>
      <c r="N55" s="33">
        <f t="shared" si="1"/>
        <v>0</v>
      </c>
      <c r="O55" s="1"/>
      <c r="P55" s="1"/>
      <c r="Q55" s="1"/>
      <c r="R55" s="1"/>
      <c r="S55" s="1"/>
      <c r="T55" s="1"/>
      <c r="U55" s="1"/>
    </row>
    <row r="56" spans="3:21" x14ac:dyDescent="0.25">
      <c r="C56" s="20" t="s">
        <v>47</v>
      </c>
      <c r="D56" s="20">
        <v>5</v>
      </c>
      <c r="E56" s="21">
        <f t="shared" si="24"/>
        <v>2.7919999999999994</v>
      </c>
      <c r="F56" s="20">
        <v>0.23</v>
      </c>
      <c r="G56" s="20">
        <v>0.6</v>
      </c>
      <c r="H56" s="20" t="s">
        <v>31</v>
      </c>
      <c r="I56" s="23">
        <v>0</v>
      </c>
      <c r="J56" s="20"/>
      <c r="K56" s="23"/>
      <c r="L56" s="1"/>
      <c r="M56" s="1"/>
      <c r="N56" s="33">
        <f t="shared" si="1"/>
        <v>0</v>
      </c>
      <c r="O56" s="1"/>
      <c r="P56" s="1"/>
      <c r="Q56" s="1"/>
      <c r="R56" s="1"/>
      <c r="S56" s="1"/>
      <c r="T56" s="1"/>
      <c r="U56" s="1"/>
    </row>
    <row r="57" spans="3:21" x14ac:dyDescent="0.25">
      <c r="C57" s="20" t="s">
        <v>47</v>
      </c>
      <c r="D57" s="20">
        <v>5</v>
      </c>
      <c r="E57" s="21">
        <f t="shared" si="24"/>
        <v>2.7919999999999994</v>
      </c>
      <c r="F57" s="20">
        <v>0.23</v>
      </c>
      <c r="G57" s="20">
        <v>0.6</v>
      </c>
      <c r="H57" s="20" t="s">
        <v>32</v>
      </c>
      <c r="I57" s="23">
        <v>12</v>
      </c>
      <c r="J57" s="20"/>
      <c r="K57" s="23">
        <v>2</v>
      </c>
      <c r="L57" s="21">
        <f>E57</f>
        <v>2.7919999999999994</v>
      </c>
      <c r="M57" s="21">
        <f>(2*56*I57)/1000</f>
        <v>1.3440000000000001</v>
      </c>
      <c r="N57" s="33">
        <f t="shared" si="1"/>
        <v>4.1359999999999992</v>
      </c>
      <c r="O57" s="1"/>
      <c r="P57" s="1"/>
      <c r="Q57" s="33">
        <f>IF(I57=$Q$2,$Q$3*N57*K57*D57,0)</f>
        <v>36.764444444444436</v>
      </c>
      <c r="R57" s="1"/>
      <c r="S57" s="1"/>
      <c r="T57" s="1"/>
      <c r="U57" s="1"/>
    </row>
    <row r="58" spans="3:21" x14ac:dyDescent="0.25">
      <c r="C58" s="20" t="s">
        <v>47</v>
      </c>
      <c r="D58" s="20">
        <v>5</v>
      </c>
      <c r="E58" s="21">
        <f t="shared" si="24"/>
        <v>2.7919999999999994</v>
      </c>
      <c r="F58" s="20">
        <v>0.23</v>
      </c>
      <c r="G58" s="20">
        <v>0.6</v>
      </c>
      <c r="H58" s="20" t="s">
        <v>42</v>
      </c>
      <c r="I58" s="20">
        <v>8</v>
      </c>
      <c r="J58" s="23">
        <v>0.1</v>
      </c>
      <c r="K58" s="41">
        <f t="shared" ref="K58:K59" si="25">(E58/2)/J58</f>
        <v>13.959999999999996</v>
      </c>
      <c r="L58" s="21">
        <f t="shared" ref="L58:L59" si="26">2*(F58+G58)</f>
        <v>1.66</v>
      </c>
      <c r="M58" s="27">
        <f t="shared" ref="M58:M59" si="27">(2*8*I58)/1000</f>
        <v>0.128</v>
      </c>
      <c r="N58" s="33">
        <f t="shared" si="1"/>
        <v>1.7879999999999998</v>
      </c>
      <c r="O58" s="43">
        <f t="shared" ref="O58:O59" si="28">IF(I58=$O$2,$O$3*N58*K58*D58,0)</f>
        <v>49.30465185185183</v>
      </c>
      <c r="P58" s="1"/>
      <c r="Q58" s="33">
        <f t="shared" ref="Q58:Q121" si="29">IF(I58=$Q$2,$Q$3*N58*K58*D58,0)</f>
        <v>0</v>
      </c>
      <c r="R58" s="1"/>
      <c r="S58" s="1"/>
      <c r="T58" s="1"/>
      <c r="U58" s="1"/>
    </row>
    <row r="59" spans="3:21" x14ac:dyDescent="0.25">
      <c r="C59" s="20" t="s">
        <v>47</v>
      </c>
      <c r="D59" s="20">
        <v>5</v>
      </c>
      <c r="E59" s="21">
        <f t="shared" si="24"/>
        <v>2.7919999999999994</v>
      </c>
      <c r="F59" s="20">
        <v>0.23</v>
      </c>
      <c r="G59" s="20">
        <v>0.6</v>
      </c>
      <c r="H59" s="20" t="s">
        <v>42</v>
      </c>
      <c r="I59" s="20">
        <v>8</v>
      </c>
      <c r="J59" s="23">
        <v>0.15</v>
      </c>
      <c r="K59" s="41">
        <f t="shared" si="25"/>
        <v>9.3066666666666649</v>
      </c>
      <c r="L59" s="21">
        <f t="shared" si="26"/>
        <v>1.66</v>
      </c>
      <c r="M59" s="27">
        <f t="shared" si="27"/>
        <v>0.128</v>
      </c>
      <c r="N59" s="33">
        <f t="shared" si="1"/>
        <v>1.7879999999999998</v>
      </c>
      <c r="O59" s="43">
        <f t="shared" si="28"/>
        <v>32.869767901234553</v>
      </c>
      <c r="P59" s="1"/>
      <c r="Q59" s="33">
        <f t="shared" si="29"/>
        <v>0</v>
      </c>
      <c r="R59" s="1"/>
      <c r="S59" s="1"/>
      <c r="T59" s="1"/>
      <c r="U59" s="1"/>
    </row>
    <row r="60" spans="3:21" x14ac:dyDescent="0.25">
      <c r="C60" s="20" t="s">
        <v>48</v>
      </c>
      <c r="D60" s="20">
        <v>1</v>
      </c>
      <c r="E60" s="21">
        <f>1.55+1.3</f>
        <v>2.85</v>
      </c>
      <c r="F60" s="20">
        <v>0.3</v>
      </c>
      <c r="G60" s="20">
        <v>0.6</v>
      </c>
      <c r="H60" s="20" t="s">
        <v>27</v>
      </c>
      <c r="I60" s="20">
        <v>20</v>
      </c>
      <c r="J60" s="20"/>
      <c r="K60" s="20">
        <v>3</v>
      </c>
      <c r="L60" s="33">
        <f>E60</f>
        <v>2.85</v>
      </c>
      <c r="M60" s="33">
        <f>(2*46*I60)/1000</f>
        <v>1.84</v>
      </c>
      <c r="N60" s="33">
        <f t="shared" si="1"/>
        <v>4.6900000000000004</v>
      </c>
      <c r="O60" s="1"/>
      <c r="P60" s="1"/>
      <c r="Q60" s="33">
        <f t="shared" si="29"/>
        <v>0</v>
      </c>
      <c r="R60" s="1"/>
      <c r="S60" s="30">
        <f>IF(I60=$S$2,$S$3*N60*K60*D60,0)</f>
        <v>34.74074074074074</v>
      </c>
      <c r="T60" s="30"/>
      <c r="U60" s="1"/>
    </row>
    <row r="61" spans="3:21" x14ac:dyDescent="0.25">
      <c r="C61" s="20" t="s">
        <v>48</v>
      </c>
      <c r="D61" s="20">
        <v>1</v>
      </c>
      <c r="E61" s="21">
        <f t="shared" ref="E61:E67" si="30">1.55+1.3</f>
        <v>2.85</v>
      </c>
      <c r="F61" s="20">
        <v>0.3</v>
      </c>
      <c r="G61" s="20">
        <v>0.6</v>
      </c>
      <c r="H61" s="20" t="s">
        <v>25</v>
      </c>
      <c r="I61" s="20">
        <v>0</v>
      </c>
      <c r="J61" s="20"/>
      <c r="K61" s="20">
        <v>0</v>
      </c>
      <c r="L61" s="1"/>
      <c r="M61" s="1"/>
      <c r="N61" s="33">
        <f t="shared" si="1"/>
        <v>0</v>
      </c>
      <c r="O61" s="1"/>
      <c r="P61" s="1"/>
      <c r="Q61" s="33">
        <f t="shared" si="29"/>
        <v>0</v>
      </c>
      <c r="R61" s="1"/>
      <c r="S61" s="1"/>
      <c r="T61" s="1"/>
      <c r="U61" s="1"/>
    </row>
    <row r="62" spans="3:21" x14ac:dyDescent="0.25">
      <c r="C62" s="20" t="s">
        <v>48</v>
      </c>
      <c r="D62" s="20">
        <v>1</v>
      </c>
      <c r="E62" s="21">
        <f t="shared" si="30"/>
        <v>2.85</v>
      </c>
      <c r="F62" s="20">
        <v>0.3</v>
      </c>
      <c r="G62" s="20">
        <v>0.6</v>
      </c>
      <c r="H62" s="20" t="s">
        <v>29</v>
      </c>
      <c r="I62" s="20">
        <v>0</v>
      </c>
      <c r="J62" s="20"/>
      <c r="K62" s="20">
        <v>0</v>
      </c>
      <c r="L62" s="1"/>
      <c r="M62" s="1"/>
      <c r="N62" s="33">
        <f t="shared" si="1"/>
        <v>0</v>
      </c>
      <c r="O62" s="1"/>
      <c r="P62" s="1"/>
      <c r="Q62" s="33">
        <f t="shared" si="29"/>
        <v>0</v>
      </c>
      <c r="R62" s="1"/>
      <c r="S62" s="1"/>
      <c r="T62" s="1"/>
      <c r="U62" s="1"/>
    </row>
    <row r="63" spans="3:21" x14ac:dyDescent="0.25">
      <c r="C63" s="20" t="s">
        <v>48</v>
      </c>
      <c r="D63" s="20">
        <v>1</v>
      </c>
      <c r="E63" s="21">
        <f t="shared" si="30"/>
        <v>2.85</v>
      </c>
      <c r="F63" s="20">
        <v>0.3</v>
      </c>
      <c r="G63" s="20">
        <v>0.6</v>
      </c>
      <c r="H63" s="20" t="s">
        <v>30</v>
      </c>
      <c r="I63" s="20">
        <v>0</v>
      </c>
      <c r="J63" s="20"/>
      <c r="K63" s="20">
        <v>0</v>
      </c>
      <c r="L63" s="1"/>
      <c r="M63" s="1"/>
      <c r="N63" s="33">
        <f t="shared" si="1"/>
        <v>0</v>
      </c>
      <c r="O63" s="1"/>
      <c r="P63" s="1"/>
      <c r="Q63" s="33">
        <f t="shared" si="29"/>
        <v>0</v>
      </c>
      <c r="R63" s="1"/>
      <c r="S63" s="1"/>
      <c r="T63" s="1"/>
      <c r="U63" s="1"/>
    </row>
    <row r="64" spans="3:21" x14ac:dyDescent="0.25">
      <c r="C64" s="20" t="s">
        <v>48</v>
      </c>
      <c r="D64" s="20">
        <v>1</v>
      </c>
      <c r="E64" s="21">
        <f t="shared" si="30"/>
        <v>2.85</v>
      </c>
      <c r="F64" s="20">
        <v>0.3</v>
      </c>
      <c r="G64" s="20">
        <v>0.6</v>
      </c>
      <c r="H64" s="20" t="s">
        <v>31</v>
      </c>
      <c r="I64" s="20">
        <v>0</v>
      </c>
      <c r="J64" s="20"/>
      <c r="K64" s="20"/>
      <c r="L64" s="1"/>
      <c r="M64" s="1"/>
      <c r="N64" s="33">
        <f t="shared" si="1"/>
        <v>0</v>
      </c>
      <c r="O64" s="1"/>
      <c r="P64" s="1"/>
      <c r="Q64" s="33">
        <f t="shared" si="29"/>
        <v>0</v>
      </c>
      <c r="R64" s="1"/>
      <c r="S64" s="1"/>
      <c r="T64" s="1"/>
      <c r="U64" s="1"/>
    </row>
    <row r="65" spans="3:21" x14ac:dyDescent="0.25">
      <c r="C65" s="20" t="s">
        <v>48</v>
      </c>
      <c r="D65" s="20">
        <v>1</v>
      </c>
      <c r="E65" s="21">
        <f t="shared" si="30"/>
        <v>2.85</v>
      </c>
      <c r="F65" s="20">
        <v>0.3</v>
      </c>
      <c r="G65" s="20">
        <v>0.6</v>
      </c>
      <c r="H65" s="20" t="s">
        <v>32</v>
      </c>
      <c r="I65" s="20">
        <v>20</v>
      </c>
      <c r="J65" s="20"/>
      <c r="K65" s="20">
        <v>20</v>
      </c>
      <c r="L65" s="21">
        <f>E65</f>
        <v>2.85</v>
      </c>
      <c r="M65" s="21">
        <f>(2*56*I65)/1000</f>
        <v>2.2400000000000002</v>
      </c>
      <c r="N65" s="33">
        <f t="shared" si="1"/>
        <v>5.09</v>
      </c>
      <c r="O65" s="1"/>
      <c r="P65" s="1"/>
      <c r="Q65" s="33">
        <f t="shared" si="29"/>
        <v>0</v>
      </c>
      <c r="R65" s="1"/>
      <c r="S65" s="30">
        <f>IF(I65=$S$2,$S$3*N65*K65*D65,0)</f>
        <v>251.358024691358</v>
      </c>
      <c r="T65" s="30"/>
      <c r="U65" s="1"/>
    </row>
    <row r="66" spans="3:21" x14ac:dyDescent="0.25">
      <c r="C66" s="20" t="s">
        <v>48</v>
      </c>
      <c r="D66" s="20">
        <v>1</v>
      </c>
      <c r="E66" s="21">
        <f t="shared" si="30"/>
        <v>2.85</v>
      </c>
      <c r="F66" s="20">
        <v>0.3</v>
      </c>
      <c r="G66" s="20">
        <v>0.6</v>
      </c>
      <c r="H66" s="20" t="s">
        <v>42</v>
      </c>
      <c r="I66" s="20">
        <v>10</v>
      </c>
      <c r="J66" s="20">
        <v>0.1</v>
      </c>
      <c r="K66" s="41">
        <f t="shared" ref="K66:K67" si="31">(E66/2)/J66</f>
        <v>14.25</v>
      </c>
      <c r="L66" s="21">
        <f t="shared" ref="L66:L67" si="32">2*(F66+G66)</f>
        <v>1.7999999999999998</v>
      </c>
      <c r="M66" s="27">
        <f t="shared" ref="M66:M67" si="33">(2*8*I66)/1000</f>
        <v>0.16</v>
      </c>
      <c r="N66" s="33">
        <f t="shared" si="1"/>
        <v>1.9599999999999997</v>
      </c>
      <c r="O66" s="1"/>
      <c r="P66" s="25">
        <f>IF(I66=$P$2,$P$3*N66*K66*D66,0)</f>
        <v>17.240740740740737</v>
      </c>
      <c r="Q66" s="33">
        <f t="shared" si="29"/>
        <v>0</v>
      </c>
      <c r="R66" s="1"/>
      <c r="S66" s="1"/>
      <c r="T66" s="1"/>
      <c r="U66" s="1"/>
    </row>
    <row r="67" spans="3:21" x14ac:dyDescent="0.25">
      <c r="C67" s="20" t="s">
        <v>48</v>
      </c>
      <c r="D67" s="20">
        <v>1</v>
      </c>
      <c r="E67" s="21">
        <f t="shared" si="30"/>
        <v>2.85</v>
      </c>
      <c r="F67" s="20">
        <v>0.3</v>
      </c>
      <c r="G67" s="20">
        <v>0.6</v>
      </c>
      <c r="H67" s="20" t="s">
        <v>42</v>
      </c>
      <c r="I67" s="20">
        <v>10</v>
      </c>
      <c r="J67" s="20">
        <v>0.1</v>
      </c>
      <c r="K67" s="41">
        <f t="shared" si="31"/>
        <v>14.25</v>
      </c>
      <c r="L67" s="21">
        <f t="shared" si="32"/>
        <v>1.7999999999999998</v>
      </c>
      <c r="M67" s="27">
        <f t="shared" si="33"/>
        <v>0.16</v>
      </c>
      <c r="N67" s="33">
        <f t="shared" si="1"/>
        <v>1.9599999999999997</v>
      </c>
      <c r="O67" s="1"/>
      <c r="P67" s="25">
        <f>IF(I67=$P$2,$P$3*N67*K67*D67,0)</f>
        <v>17.240740740740737</v>
      </c>
      <c r="Q67" s="33">
        <f t="shared" si="29"/>
        <v>0</v>
      </c>
      <c r="R67" s="1"/>
      <c r="S67" s="1"/>
      <c r="T67" s="1"/>
      <c r="U67" s="1"/>
    </row>
    <row r="68" spans="3:21" x14ac:dyDescent="0.25">
      <c r="C68" s="20" t="s">
        <v>49</v>
      </c>
      <c r="D68" s="20">
        <v>1</v>
      </c>
      <c r="E68" s="20">
        <v>4.8</v>
      </c>
      <c r="F68" s="20">
        <v>0.3</v>
      </c>
      <c r="G68" s="20">
        <v>0.6</v>
      </c>
      <c r="H68" s="20" t="s">
        <v>27</v>
      </c>
      <c r="I68" s="20">
        <v>20</v>
      </c>
      <c r="J68" s="20"/>
      <c r="K68" s="20">
        <v>3</v>
      </c>
      <c r="L68" s="33">
        <f t="shared" ref="L68:L69" si="34">E68</f>
        <v>4.8</v>
      </c>
      <c r="M68" s="33">
        <f t="shared" ref="M68:M69" si="35">(2*46*I68)/1000</f>
        <v>1.84</v>
      </c>
      <c r="N68" s="33">
        <f t="shared" si="1"/>
        <v>6.64</v>
      </c>
      <c r="O68" s="1"/>
      <c r="P68" s="25">
        <f t="shared" ref="P68:P131" si="36">IF(I68=$P$2,$P$3*N68*K68*D68,0)</f>
        <v>0</v>
      </c>
      <c r="Q68" s="33">
        <f t="shared" si="29"/>
        <v>0</v>
      </c>
      <c r="R68" s="1"/>
      <c r="S68" s="30">
        <f>IF(I68=$S$2,$S$3*N68*K68*D68,0)</f>
        <v>49.185185185185176</v>
      </c>
      <c r="T68" s="30"/>
      <c r="U68" s="1"/>
    </row>
    <row r="69" spans="3:21" x14ac:dyDescent="0.25">
      <c r="C69" s="20" t="s">
        <v>49</v>
      </c>
      <c r="D69" s="20">
        <v>1</v>
      </c>
      <c r="E69" s="20">
        <v>4.8</v>
      </c>
      <c r="F69" s="20">
        <v>0.3</v>
      </c>
      <c r="G69" s="20">
        <v>0.6</v>
      </c>
      <c r="H69" s="20" t="s">
        <v>27</v>
      </c>
      <c r="I69" s="20">
        <v>16</v>
      </c>
      <c r="J69" s="20"/>
      <c r="K69" s="20">
        <v>3</v>
      </c>
      <c r="L69" s="33">
        <f t="shared" si="34"/>
        <v>4.8</v>
      </c>
      <c r="M69" s="33">
        <f t="shared" si="35"/>
        <v>1.472</v>
      </c>
      <c r="N69" s="33">
        <f t="shared" ref="N69:N112" si="37">L69+M69</f>
        <v>6.2720000000000002</v>
      </c>
      <c r="O69" s="1"/>
      <c r="P69" s="25">
        <f t="shared" si="36"/>
        <v>0</v>
      </c>
      <c r="Q69" s="33">
        <f t="shared" si="29"/>
        <v>0</v>
      </c>
      <c r="R69" s="30">
        <f>IF(I69=$R$2,$R$3*N69*K69*D69,0)</f>
        <v>29.733925925925924</v>
      </c>
      <c r="S69" s="1"/>
      <c r="T69" s="1"/>
      <c r="U69" s="1"/>
    </row>
    <row r="70" spans="3:21" x14ac:dyDescent="0.25">
      <c r="C70" s="20" t="s">
        <v>49</v>
      </c>
      <c r="D70" s="20">
        <v>1</v>
      </c>
      <c r="E70" s="20">
        <v>4.8</v>
      </c>
      <c r="F70" s="20">
        <v>0.3</v>
      </c>
      <c r="G70" s="20">
        <v>0.6</v>
      </c>
      <c r="H70" s="20" t="s">
        <v>25</v>
      </c>
      <c r="I70" s="20"/>
      <c r="J70" s="20"/>
      <c r="K70" s="20"/>
      <c r="L70" s="1"/>
      <c r="M70" s="1"/>
      <c r="N70" s="33">
        <f t="shared" si="37"/>
        <v>0</v>
      </c>
      <c r="O70" s="1"/>
      <c r="P70" s="25">
        <f t="shared" si="36"/>
        <v>0</v>
      </c>
      <c r="Q70" s="33">
        <f t="shared" si="29"/>
        <v>0</v>
      </c>
      <c r="R70" s="1"/>
      <c r="S70" s="1"/>
      <c r="T70" s="1"/>
      <c r="U70" s="1"/>
    </row>
    <row r="71" spans="3:21" x14ac:dyDescent="0.25">
      <c r="C71" s="20" t="s">
        <v>49</v>
      </c>
      <c r="D71" s="20">
        <v>1</v>
      </c>
      <c r="E71" s="20">
        <v>4.8</v>
      </c>
      <c r="F71" s="20">
        <v>0.3</v>
      </c>
      <c r="G71" s="20">
        <v>0.6</v>
      </c>
      <c r="H71" s="20" t="s">
        <v>29</v>
      </c>
      <c r="I71" s="20">
        <v>20</v>
      </c>
      <c r="J71" s="20"/>
      <c r="K71" s="20">
        <v>3</v>
      </c>
      <c r="L71" s="27">
        <f>1.3/4+E71/4+2.1</f>
        <v>3.625</v>
      </c>
      <c r="M71" s="1"/>
      <c r="N71" s="33">
        <f t="shared" si="37"/>
        <v>3.625</v>
      </c>
      <c r="O71" s="1"/>
      <c r="P71" s="25">
        <f t="shared" si="36"/>
        <v>0</v>
      </c>
      <c r="Q71" s="33">
        <f t="shared" si="29"/>
        <v>0</v>
      </c>
      <c r="R71" s="1"/>
      <c r="S71" s="30">
        <f>IF(I71=$S$2,$S$3*N71*K71*D71,0)</f>
        <v>26.851851851851851</v>
      </c>
      <c r="T71" s="30"/>
      <c r="U71" s="1"/>
    </row>
    <row r="72" spans="3:21" x14ac:dyDescent="0.25">
      <c r="C72" s="20" t="s">
        <v>49</v>
      </c>
      <c r="D72" s="20">
        <v>1</v>
      </c>
      <c r="E72" s="20">
        <v>4.8</v>
      </c>
      <c r="F72" s="20">
        <v>0.3</v>
      </c>
      <c r="G72" s="20">
        <v>0.6</v>
      </c>
      <c r="H72" s="20" t="s">
        <v>30</v>
      </c>
      <c r="I72" s="20">
        <v>0</v>
      </c>
      <c r="J72" s="20"/>
      <c r="K72" s="20"/>
      <c r="L72" s="1"/>
      <c r="M72" s="1"/>
      <c r="N72" s="33">
        <f t="shared" si="37"/>
        <v>0</v>
      </c>
      <c r="O72" s="1"/>
      <c r="P72" s="25">
        <f t="shared" si="36"/>
        <v>0</v>
      </c>
      <c r="Q72" s="33">
        <f t="shared" si="29"/>
        <v>0</v>
      </c>
      <c r="R72" s="1"/>
      <c r="S72" s="1"/>
      <c r="T72" s="1"/>
      <c r="U72" s="1"/>
    </row>
    <row r="73" spans="3:21" x14ac:dyDescent="0.25">
      <c r="C73" s="20" t="s">
        <v>49</v>
      </c>
      <c r="D73" s="20">
        <v>1</v>
      </c>
      <c r="E73" s="20">
        <v>4.8</v>
      </c>
      <c r="F73" s="20">
        <v>0.3</v>
      </c>
      <c r="G73" s="20">
        <v>0.6</v>
      </c>
      <c r="H73" s="20" t="s">
        <v>31</v>
      </c>
      <c r="I73" s="23">
        <v>0</v>
      </c>
      <c r="J73" s="20"/>
      <c r="K73" s="20"/>
      <c r="L73" s="1"/>
      <c r="M73" s="1"/>
      <c r="N73" s="33">
        <f t="shared" si="37"/>
        <v>0</v>
      </c>
      <c r="O73" s="1"/>
      <c r="P73" s="25">
        <f t="shared" si="36"/>
        <v>0</v>
      </c>
      <c r="Q73" s="33">
        <f t="shared" si="29"/>
        <v>0</v>
      </c>
      <c r="R73" s="1"/>
      <c r="S73" s="1"/>
      <c r="T73" s="1"/>
      <c r="U73" s="1"/>
    </row>
    <row r="74" spans="3:21" x14ac:dyDescent="0.25">
      <c r="C74" s="20" t="s">
        <v>49</v>
      </c>
      <c r="D74" s="20">
        <v>1</v>
      </c>
      <c r="E74" s="20">
        <v>4.8</v>
      </c>
      <c r="F74" s="20">
        <v>0.3</v>
      </c>
      <c r="G74" s="20">
        <v>0.6</v>
      </c>
      <c r="H74" s="20" t="s">
        <v>32</v>
      </c>
      <c r="I74" s="23">
        <v>16</v>
      </c>
      <c r="J74" s="20"/>
      <c r="K74" s="20">
        <v>3</v>
      </c>
      <c r="L74" s="21">
        <f>E74</f>
        <v>4.8</v>
      </c>
      <c r="M74" s="21">
        <f>(2*56*I74)/1000</f>
        <v>1.792</v>
      </c>
      <c r="N74" s="33">
        <f t="shared" si="37"/>
        <v>6.5919999999999996</v>
      </c>
      <c r="O74" s="1"/>
      <c r="P74" s="25">
        <f t="shared" si="36"/>
        <v>0</v>
      </c>
      <c r="Q74" s="33">
        <f t="shared" si="29"/>
        <v>0</v>
      </c>
      <c r="R74" s="30">
        <f>IF(I74=$R$2,$R$3*N74*K74*D74,0)</f>
        <v>31.250962962962962</v>
      </c>
      <c r="S74" s="1"/>
      <c r="T74" s="1"/>
      <c r="U74" s="1"/>
    </row>
    <row r="75" spans="3:21" x14ac:dyDescent="0.25">
      <c r="C75" s="20" t="s">
        <v>49</v>
      </c>
      <c r="D75" s="20">
        <v>1</v>
      </c>
      <c r="E75" s="20">
        <v>4.8</v>
      </c>
      <c r="F75" s="20">
        <v>0.3</v>
      </c>
      <c r="G75" s="20">
        <v>0.6</v>
      </c>
      <c r="H75" s="20" t="s">
        <v>42</v>
      </c>
      <c r="I75" s="20">
        <v>8</v>
      </c>
      <c r="J75" s="20">
        <v>0.1</v>
      </c>
      <c r="K75" s="41">
        <f t="shared" ref="K75:K76" si="38">(E75/2)/J75</f>
        <v>23.999999999999996</v>
      </c>
      <c r="L75" s="21">
        <f t="shared" ref="L75:L76" si="39">2*(F75+G75)</f>
        <v>1.7999999999999998</v>
      </c>
      <c r="M75" s="27">
        <f t="shared" ref="M75:M76" si="40">(2*8*I75)/1000</f>
        <v>0.128</v>
      </c>
      <c r="N75" s="33">
        <f t="shared" si="37"/>
        <v>1.9279999999999999</v>
      </c>
      <c r="O75" s="43">
        <f t="shared" ref="O75:O76" si="41">IF(I75=$O$2,$O$3*N75*K75*D75,0)</f>
        <v>18.280296296296292</v>
      </c>
      <c r="P75" s="25">
        <f t="shared" si="36"/>
        <v>0</v>
      </c>
      <c r="Q75" s="33">
        <f t="shared" si="29"/>
        <v>0</v>
      </c>
      <c r="R75" s="1"/>
      <c r="S75" s="1"/>
      <c r="T75" s="1"/>
      <c r="U75" s="1"/>
    </row>
    <row r="76" spans="3:21" x14ac:dyDescent="0.25">
      <c r="C76" s="20" t="s">
        <v>49</v>
      </c>
      <c r="D76" s="20">
        <v>1</v>
      </c>
      <c r="E76" s="20">
        <v>4.8</v>
      </c>
      <c r="F76" s="20">
        <v>0.3</v>
      </c>
      <c r="G76" s="20">
        <v>0.6</v>
      </c>
      <c r="H76" s="20" t="s">
        <v>42</v>
      </c>
      <c r="I76" s="20">
        <v>8</v>
      </c>
      <c r="J76" s="20">
        <v>0.15</v>
      </c>
      <c r="K76" s="41">
        <f t="shared" si="38"/>
        <v>16</v>
      </c>
      <c r="L76" s="21">
        <f t="shared" si="39"/>
        <v>1.7999999999999998</v>
      </c>
      <c r="M76" s="27">
        <f t="shared" si="40"/>
        <v>0.128</v>
      </c>
      <c r="N76" s="33">
        <f t="shared" si="37"/>
        <v>1.9279999999999999</v>
      </c>
      <c r="O76" s="43">
        <f t="shared" si="41"/>
        <v>12.186864197530863</v>
      </c>
      <c r="P76" s="25">
        <f t="shared" si="36"/>
        <v>0</v>
      </c>
      <c r="Q76" s="33">
        <f t="shared" si="29"/>
        <v>0</v>
      </c>
      <c r="R76" s="1"/>
      <c r="S76" s="1"/>
      <c r="T76" s="1"/>
      <c r="U76" s="1"/>
    </row>
    <row r="77" spans="3:21" x14ac:dyDescent="0.25">
      <c r="C77" s="20" t="s">
        <v>50</v>
      </c>
      <c r="D77" s="20">
        <v>1</v>
      </c>
      <c r="E77" s="21">
        <v>5.43</v>
      </c>
      <c r="F77" s="20">
        <v>0.3</v>
      </c>
      <c r="G77" s="20">
        <v>0.6</v>
      </c>
      <c r="H77" s="20" t="s">
        <v>27</v>
      </c>
      <c r="I77" s="20">
        <v>20</v>
      </c>
      <c r="J77" s="20"/>
      <c r="K77" s="20">
        <v>3</v>
      </c>
      <c r="L77" s="33">
        <f t="shared" ref="L77:L78" si="42">E77</f>
        <v>5.43</v>
      </c>
      <c r="M77" s="33">
        <f t="shared" ref="M77:M78" si="43">(2*46*I77)/1000</f>
        <v>1.84</v>
      </c>
      <c r="N77" s="33">
        <f t="shared" si="37"/>
        <v>7.27</v>
      </c>
      <c r="O77" s="1"/>
      <c r="P77" s="25">
        <f t="shared" si="36"/>
        <v>0</v>
      </c>
      <c r="Q77" s="33">
        <f t="shared" si="29"/>
        <v>0</v>
      </c>
      <c r="R77" s="1"/>
      <c r="S77" s="30">
        <f>IF(I77=$S$2,$S$3*N77*K77*D77,0)</f>
        <v>53.851851851851841</v>
      </c>
      <c r="T77" s="30"/>
      <c r="U77" s="1"/>
    </row>
    <row r="78" spans="3:21" x14ac:dyDescent="0.25">
      <c r="C78" s="20" t="s">
        <v>50</v>
      </c>
      <c r="D78" s="20">
        <v>1</v>
      </c>
      <c r="E78" s="21">
        <v>5.43</v>
      </c>
      <c r="F78" s="20">
        <v>0.3</v>
      </c>
      <c r="G78" s="20">
        <v>0.6</v>
      </c>
      <c r="H78" s="20" t="s">
        <v>27</v>
      </c>
      <c r="I78" s="20">
        <v>16</v>
      </c>
      <c r="J78" s="20"/>
      <c r="K78" s="20">
        <v>3</v>
      </c>
      <c r="L78" s="33">
        <f t="shared" si="42"/>
        <v>5.43</v>
      </c>
      <c r="M78" s="33">
        <f t="shared" si="43"/>
        <v>1.472</v>
      </c>
      <c r="N78" s="33">
        <f t="shared" si="37"/>
        <v>6.9019999999999992</v>
      </c>
      <c r="O78" s="1"/>
      <c r="P78" s="25">
        <f t="shared" si="36"/>
        <v>0</v>
      </c>
      <c r="Q78" s="33">
        <f t="shared" si="29"/>
        <v>0</v>
      </c>
      <c r="R78" s="30">
        <f>IF(I78=$R$2,$R$3*N78*K78*D78,0)</f>
        <v>32.720592592592581</v>
      </c>
      <c r="S78" s="1"/>
      <c r="T78" s="1"/>
      <c r="U78" s="1"/>
    </row>
    <row r="79" spans="3:21" x14ac:dyDescent="0.25">
      <c r="C79" s="20" t="s">
        <v>50</v>
      </c>
      <c r="D79" s="20">
        <v>1</v>
      </c>
      <c r="E79" s="21">
        <v>5.43</v>
      </c>
      <c r="F79" s="20">
        <v>0.3</v>
      </c>
      <c r="G79" s="20">
        <v>0.6</v>
      </c>
      <c r="H79" s="20" t="s">
        <v>25</v>
      </c>
      <c r="I79" s="20"/>
      <c r="J79" s="20"/>
      <c r="K79" s="20"/>
      <c r="L79" s="1"/>
      <c r="M79" s="1"/>
      <c r="N79" s="33">
        <f t="shared" si="37"/>
        <v>0</v>
      </c>
      <c r="O79" s="1"/>
      <c r="P79" s="25">
        <f t="shared" si="36"/>
        <v>0</v>
      </c>
      <c r="Q79" s="33">
        <f t="shared" si="29"/>
        <v>0</v>
      </c>
      <c r="R79" s="1"/>
      <c r="S79" s="1"/>
      <c r="T79" s="1"/>
      <c r="U79" s="1"/>
    </row>
    <row r="80" spans="3:21" x14ac:dyDescent="0.25">
      <c r="C80" s="20" t="s">
        <v>50</v>
      </c>
      <c r="D80" s="20">
        <v>1</v>
      </c>
      <c r="E80" s="21">
        <v>5.43</v>
      </c>
      <c r="F80" s="20">
        <v>0.3</v>
      </c>
      <c r="G80" s="20">
        <v>0.6</v>
      </c>
      <c r="H80" s="20" t="s">
        <v>29</v>
      </c>
      <c r="I80" s="20">
        <v>20</v>
      </c>
      <c r="J80" s="20"/>
      <c r="K80" s="20">
        <v>3</v>
      </c>
      <c r="L80" s="21">
        <f>4.8/4+5.43/4+1.575</f>
        <v>4.1325000000000003</v>
      </c>
      <c r="M80" s="1"/>
      <c r="N80" s="33">
        <f t="shared" si="37"/>
        <v>4.1325000000000003</v>
      </c>
      <c r="O80" s="1"/>
      <c r="P80" s="25">
        <f t="shared" si="36"/>
        <v>0</v>
      </c>
      <c r="Q80" s="33">
        <f t="shared" si="29"/>
        <v>0</v>
      </c>
      <c r="R80" s="1"/>
      <c r="S80" s="30">
        <f>IF(I80=$S$2,$S$3*N80*K80*D80,0)</f>
        <v>30.611111111111114</v>
      </c>
      <c r="T80" s="30"/>
      <c r="U80" s="1"/>
    </row>
    <row r="81" spans="3:21" x14ac:dyDescent="0.25">
      <c r="C81" s="20" t="s">
        <v>50</v>
      </c>
      <c r="D81" s="20">
        <v>1</v>
      </c>
      <c r="E81" s="21">
        <v>5.43</v>
      </c>
      <c r="F81" s="20">
        <v>0.3</v>
      </c>
      <c r="G81" s="20">
        <v>0.6</v>
      </c>
      <c r="H81" s="20" t="s">
        <v>30</v>
      </c>
      <c r="I81" s="20">
        <v>0</v>
      </c>
      <c r="J81" s="20"/>
      <c r="K81" s="20"/>
      <c r="L81" s="1"/>
      <c r="M81" s="1"/>
      <c r="N81" s="33">
        <f t="shared" si="37"/>
        <v>0</v>
      </c>
      <c r="O81" s="1"/>
      <c r="P81" s="25">
        <f t="shared" si="36"/>
        <v>0</v>
      </c>
      <c r="Q81" s="33">
        <f t="shared" si="29"/>
        <v>0</v>
      </c>
      <c r="R81" s="1"/>
      <c r="S81" s="1"/>
      <c r="T81" s="1"/>
      <c r="U81" s="1"/>
    </row>
    <row r="82" spans="3:21" x14ac:dyDescent="0.25">
      <c r="C82" s="20" t="s">
        <v>50</v>
      </c>
      <c r="D82" s="20">
        <v>1</v>
      </c>
      <c r="E82" s="21">
        <v>5.43</v>
      </c>
      <c r="F82" s="20">
        <v>0.3</v>
      </c>
      <c r="G82" s="20">
        <v>0.6</v>
      </c>
      <c r="H82" s="20" t="s">
        <v>31</v>
      </c>
      <c r="I82" s="23">
        <v>0</v>
      </c>
      <c r="J82" s="20"/>
      <c r="K82" s="20"/>
      <c r="L82" s="1"/>
      <c r="M82" s="1"/>
      <c r="N82" s="33">
        <f t="shared" si="37"/>
        <v>0</v>
      </c>
      <c r="O82" s="1"/>
      <c r="P82" s="25">
        <f t="shared" si="36"/>
        <v>0</v>
      </c>
      <c r="Q82" s="33">
        <f t="shared" si="29"/>
        <v>0</v>
      </c>
      <c r="R82" s="1"/>
      <c r="S82" s="1"/>
      <c r="T82" s="1"/>
      <c r="U82" s="1"/>
    </row>
    <row r="83" spans="3:21" x14ac:dyDescent="0.25">
      <c r="C83" s="20" t="s">
        <v>50</v>
      </c>
      <c r="D83" s="20">
        <v>1</v>
      </c>
      <c r="E83" s="21">
        <v>5.43</v>
      </c>
      <c r="F83" s="20">
        <v>0.3</v>
      </c>
      <c r="G83" s="20">
        <v>0.6</v>
      </c>
      <c r="H83" s="20" t="s">
        <v>32</v>
      </c>
      <c r="I83" s="23">
        <v>16</v>
      </c>
      <c r="J83" s="20"/>
      <c r="K83" s="20">
        <v>3</v>
      </c>
      <c r="L83" s="21">
        <f>E83</f>
        <v>5.43</v>
      </c>
      <c r="M83" s="21">
        <f>(2*56*I83)/1000</f>
        <v>1.792</v>
      </c>
      <c r="N83" s="33">
        <f t="shared" si="37"/>
        <v>7.2219999999999995</v>
      </c>
      <c r="O83" s="1"/>
      <c r="P83" s="25">
        <f t="shared" si="36"/>
        <v>0</v>
      </c>
      <c r="Q83" s="33">
        <f t="shared" si="29"/>
        <v>0</v>
      </c>
      <c r="R83" s="30">
        <f>IF(I83=$R$2,$R$3*N83*K83*D83,0)</f>
        <v>34.237629629629623</v>
      </c>
      <c r="S83" s="1"/>
      <c r="T83" s="1"/>
      <c r="U83" s="1"/>
    </row>
    <row r="84" spans="3:21" x14ac:dyDescent="0.25">
      <c r="C84" s="20" t="s">
        <v>50</v>
      </c>
      <c r="D84" s="20">
        <v>1</v>
      </c>
      <c r="E84" s="21">
        <v>5.43</v>
      </c>
      <c r="F84" s="20">
        <v>0.3</v>
      </c>
      <c r="G84" s="20">
        <v>0.6</v>
      </c>
      <c r="H84" s="20" t="s">
        <v>42</v>
      </c>
      <c r="I84" s="20">
        <v>8</v>
      </c>
      <c r="J84" s="20">
        <v>0.1</v>
      </c>
      <c r="K84" s="41">
        <f t="shared" ref="K84:K85" si="44">(E84/2)/J84</f>
        <v>27.15</v>
      </c>
      <c r="L84" s="21">
        <f t="shared" ref="L84:L85" si="45">2*(F84+G84)</f>
        <v>1.7999999999999998</v>
      </c>
      <c r="M84" s="27">
        <f t="shared" ref="M84:M85" si="46">(2*8*I84)/1000</f>
        <v>0.128</v>
      </c>
      <c r="N84" s="33">
        <f t="shared" si="37"/>
        <v>1.9279999999999999</v>
      </c>
      <c r="O84" s="43">
        <f t="shared" ref="O84:O85" si="47">IF(I84=$O$2,$O$3*N84*K84*D84,0)</f>
        <v>20.679585185185182</v>
      </c>
      <c r="P84" s="25">
        <f t="shared" si="36"/>
        <v>0</v>
      </c>
      <c r="Q84" s="33">
        <f t="shared" si="29"/>
        <v>0</v>
      </c>
      <c r="R84" s="1"/>
      <c r="S84" s="1"/>
      <c r="T84" s="1"/>
      <c r="U84" s="1"/>
    </row>
    <row r="85" spans="3:21" x14ac:dyDescent="0.25">
      <c r="C85" s="20" t="s">
        <v>50</v>
      </c>
      <c r="D85" s="20">
        <v>1</v>
      </c>
      <c r="E85" s="21">
        <v>5.43</v>
      </c>
      <c r="F85" s="20">
        <v>0.3</v>
      </c>
      <c r="G85" s="20">
        <v>0.6</v>
      </c>
      <c r="H85" s="20" t="s">
        <v>42</v>
      </c>
      <c r="I85" s="20">
        <v>8</v>
      </c>
      <c r="J85" s="20">
        <v>0.15</v>
      </c>
      <c r="K85" s="41">
        <f t="shared" si="44"/>
        <v>18.100000000000001</v>
      </c>
      <c r="L85" s="21">
        <f t="shared" si="45"/>
        <v>1.7999999999999998</v>
      </c>
      <c r="M85" s="27">
        <f t="shared" si="46"/>
        <v>0.128</v>
      </c>
      <c r="N85" s="33">
        <f t="shared" si="37"/>
        <v>1.9279999999999999</v>
      </c>
      <c r="O85" s="43">
        <f t="shared" si="47"/>
        <v>13.786390123456789</v>
      </c>
      <c r="P85" s="25">
        <f t="shared" si="36"/>
        <v>0</v>
      </c>
      <c r="Q85" s="33">
        <f t="shared" si="29"/>
        <v>0</v>
      </c>
      <c r="R85" s="1"/>
      <c r="S85" s="1"/>
      <c r="T85" s="1"/>
      <c r="U85" s="1"/>
    </row>
    <row r="86" spans="3:21" x14ac:dyDescent="0.25">
      <c r="C86" s="20" t="s">
        <v>51</v>
      </c>
      <c r="D86" s="20">
        <v>1</v>
      </c>
      <c r="E86" s="21">
        <v>4.76</v>
      </c>
      <c r="F86" s="20">
        <v>0.3</v>
      </c>
      <c r="G86" s="20">
        <v>0.6</v>
      </c>
      <c r="H86" s="20" t="s">
        <v>27</v>
      </c>
      <c r="I86" s="20">
        <v>20</v>
      </c>
      <c r="J86" s="20"/>
      <c r="K86" s="20">
        <v>3</v>
      </c>
      <c r="L86" s="33">
        <f t="shared" ref="L86:L87" si="48">E86</f>
        <v>4.76</v>
      </c>
      <c r="M86" s="33">
        <f t="shared" ref="M86:M87" si="49">(2*46*I86)/1000</f>
        <v>1.84</v>
      </c>
      <c r="N86" s="33">
        <f t="shared" si="37"/>
        <v>6.6</v>
      </c>
      <c r="O86" s="1"/>
      <c r="P86" s="25">
        <f t="shared" si="36"/>
        <v>0</v>
      </c>
      <c r="Q86" s="33">
        <f t="shared" si="29"/>
        <v>0</v>
      </c>
      <c r="R86" s="1"/>
      <c r="S86" s="30">
        <f>IF(I86=$S$2,$S$3*N86*K86*D86,0)</f>
        <v>48.888888888888886</v>
      </c>
      <c r="T86" s="30"/>
      <c r="U86" s="1"/>
    </row>
    <row r="87" spans="3:21" x14ac:dyDescent="0.25">
      <c r="C87" s="20" t="s">
        <v>51</v>
      </c>
      <c r="D87" s="20">
        <v>1</v>
      </c>
      <c r="E87" s="21">
        <v>4.76</v>
      </c>
      <c r="F87" s="20">
        <v>0.3</v>
      </c>
      <c r="G87" s="20">
        <v>0.6</v>
      </c>
      <c r="H87" s="20" t="s">
        <v>27</v>
      </c>
      <c r="I87" s="20">
        <v>16</v>
      </c>
      <c r="J87" s="20"/>
      <c r="K87" s="20">
        <v>3</v>
      </c>
      <c r="L87" s="33">
        <f t="shared" si="48"/>
        <v>4.76</v>
      </c>
      <c r="M87" s="33">
        <f t="shared" si="49"/>
        <v>1.472</v>
      </c>
      <c r="N87" s="33">
        <f t="shared" si="37"/>
        <v>6.2319999999999993</v>
      </c>
      <c r="O87" s="1"/>
      <c r="P87" s="25">
        <f t="shared" si="36"/>
        <v>0</v>
      </c>
      <c r="Q87" s="33">
        <f t="shared" si="29"/>
        <v>0</v>
      </c>
      <c r="R87" s="30">
        <f>IF(I87=$R$2,$R$3*N87*K87*D87,0)</f>
        <v>29.544296296296288</v>
      </c>
      <c r="S87" s="1"/>
      <c r="T87" s="1"/>
      <c r="U87" s="1"/>
    </row>
    <row r="88" spans="3:21" x14ac:dyDescent="0.25">
      <c r="C88" s="20" t="s">
        <v>51</v>
      </c>
      <c r="D88" s="20">
        <v>1</v>
      </c>
      <c r="E88" s="21">
        <v>4.76</v>
      </c>
      <c r="F88" s="20">
        <v>0.3</v>
      </c>
      <c r="G88" s="20">
        <v>0.6</v>
      </c>
      <c r="H88" s="20" t="s">
        <v>25</v>
      </c>
      <c r="I88" s="20"/>
      <c r="J88" s="20"/>
      <c r="K88" s="20"/>
      <c r="L88" s="1"/>
      <c r="M88" s="1"/>
      <c r="N88" s="33">
        <f t="shared" si="37"/>
        <v>0</v>
      </c>
      <c r="O88" s="1"/>
      <c r="P88" s="25">
        <f t="shared" si="36"/>
        <v>0</v>
      </c>
      <c r="Q88" s="33">
        <f t="shared" si="29"/>
        <v>0</v>
      </c>
      <c r="R88" s="1"/>
      <c r="S88" s="1"/>
      <c r="T88" s="1"/>
      <c r="U88" s="1"/>
    </row>
    <row r="89" spans="3:21" x14ac:dyDescent="0.25">
      <c r="C89" s="20" t="s">
        <v>51</v>
      </c>
      <c r="D89" s="20">
        <v>1</v>
      </c>
      <c r="E89" s="21">
        <v>4.76</v>
      </c>
      <c r="F89" s="20">
        <v>0.3</v>
      </c>
      <c r="G89" s="20">
        <v>0.6</v>
      </c>
      <c r="H89" s="20" t="s">
        <v>29</v>
      </c>
      <c r="I89" s="20">
        <v>20</v>
      </c>
      <c r="J89" s="20"/>
      <c r="K89" s="20">
        <v>3</v>
      </c>
      <c r="L89" s="27">
        <f>5.43/4+4.76/4+1.575</f>
        <v>4.1224999999999996</v>
      </c>
      <c r="M89" s="1"/>
      <c r="N89" s="33">
        <f t="shared" si="37"/>
        <v>4.1224999999999996</v>
      </c>
      <c r="O89" s="1"/>
      <c r="P89" s="25">
        <f t="shared" si="36"/>
        <v>0</v>
      </c>
      <c r="Q89" s="33">
        <f t="shared" si="29"/>
        <v>0</v>
      </c>
      <c r="R89" s="1"/>
      <c r="S89" s="30">
        <f>IF(I89=$S$2,$S$3*N89*K89*D89,0)</f>
        <v>30.537037037037031</v>
      </c>
      <c r="T89" s="30"/>
      <c r="U89" s="1"/>
    </row>
    <row r="90" spans="3:21" x14ac:dyDescent="0.25">
      <c r="C90" s="20" t="s">
        <v>51</v>
      </c>
      <c r="D90" s="20">
        <v>1</v>
      </c>
      <c r="E90" s="21">
        <v>4.76</v>
      </c>
      <c r="F90" s="20">
        <v>0.3</v>
      </c>
      <c r="G90" s="20">
        <v>0.6</v>
      </c>
      <c r="H90" s="20" t="s">
        <v>30</v>
      </c>
      <c r="I90" s="20">
        <v>0</v>
      </c>
      <c r="J90" s="20"/>
      <c r="K90" s="20"/>
      <c r="L90" s="1"/>
      <c r="M90" s="1"/>
      <c r="N90" s="33">
        <f t="shared" si="37"/>
        <v>0</v>
      </c>
      <c r="O90" s="1"/>
      <c r="P90" s="25">
        <f t="shared" si="36"/>
        <v>0</v>
      </c>
      <c r="Q90" s="33">
        <f t="shared" si="29"/>
        <v>0</v>
      </c>
      <c r="R90" s="1"/>
      <c r="S90" s="1"/>
      <c r="T90" s="1"/>
      <c r="U90" s="1"/>
    </row>
    <row r="91" spans="3:21" x14ac:dyDescent="0.25">
      <c r="C91" s="20" t="s">
        <v>51</v>
      </c>
      <c r="D91" s="20">
        <v>1</v>
      </c>
      <c r="E91" s="21">
        <v>4.76</v>
      </c>
      <c r="F91" s="20">
        <v>0.3</v>
      </c>
      <c r="G91" s="20">
        <v>0.6</v>
      </c>
      <c r="H91" s="20" t="s">
        <v>31</v>
      </c>
      <c r="I91" s="23">
        <v>0</v>
      </c>
      <c r="J91" s="20"/>
      <c r="K91" s="20"/>
      <c r="L91" s="1"/>
      <c r="M91" s="1"/>
      <c r="N91" s="33">
        <f t="shared" si="37"/>
        <v>0</v>
      </c>
      <c r="O91" s="1"/>
      <c r="P91" s="25">
        <f t="shared" si="36"/>
        <v>0</v>
      </c>
      <c r="Q91" s="33">
        <f t="shared" si="29"/>
        <v>0</v>
      </c>
      <c r="R91" s="1"/>
      <c r="S91" s="1"/>
      <c r="T91" s="1"/>
      <c r="U91" s="1"/>
    </row>
    <row r="92" spans="3:21" x14ac:dyDescent="0.25">
      <c r="C92" s="20" t="s">
        <v>51</v>
      </c>
      <c r="D92" s="20">
        <v>1</v>
      </c>
      <c r="E92" s="21">
        <v>4.76</v>
      </c>
      <c r="F92" s="20">
        <v>0.3</v>
      </c>
      <c r="G92" s="20">
        <v>0.6</v>
      </c>
      <c r="H92" s="20" t="s">
        <v>32</v>
      </c>
      <c r="I92" s="23">
        <v>16</v>
      </c>
      <c r="J92" s="20"/>
      <c r="K92" s="20">
        <v>3</v>
      </c>
      <c r="L92" s="21">
        <f>E92</f>
        <v>4.76</v>
      </c>
      <c r="M92" s="21">
        <f>(2*56*I92)/1000</f>
        <v>1.792</v>
      </c>
      <c r="N92" s="33">
        <f t="shared" si="37"/>
        <v>6.5519999999999996</v>
      </c>
      <c r="O92" s="1"/>
      <c r="P92" s="25">
        <f t="shared" si="36"/>
        <v>0</v>
      </c>
      <c r="Q92" s="33">
        <f t="shared" si="29"/>
        <v>0</v>
      </c>
      <c r="R92" s="30">
        <f>IF(I92=$R$2,$R$3*N92*K92*D92,0)</f>
        <v>31.06133333333333</v>
      </c>
      <c r="S92" s="1"/>
      <c r="T92" s="1"/>
      <c r="U92" s="1"/>
    </row>
    <row r="93" spans="3:21" x14ac:dyDescent="0.25">
      <c r="C93" s="20" t="s">
        <v>51</v>
      </c>
      <c r="D93" s="20">
        <v>1</v>
      </c>
      <c r="E93" s="21">
        <v>4.76</v>
      </c>
      <c r="F93" s="20">
        <v>0.3</v>
      </c>
      <c r="G93" s="20">
        <v>0.6</v>
      </c>
      <c r="H93" s="20" t="s">
        <v>42</v>
      </c>
      <c r="I93" s="20">
        <v>8</v>
      </c>
      <c r="J93" s="20">
        <v>0.1</v>
      </c>
      <c r="K93" s="41">
        <f t="shared" ref="K93:K94" si="50">(E93/2)/J93</f>
        <v>23.799999999999997</v>
      </c>
      <c r="L93" s="21">
        <f t="shared" ref="L93:L94" si="51">2*(F93+G93)</f>
        <v>1.7999999999999998</v>
      </c>
      <c r="M93" s="27">
        <f t="shared" ref="M93:M94" si="52">(2*8*I93)/1000</f>
        <v>0.128</v>
      </c>
      <c r="N93" s="33">
        <f t="shared" si="37"/>
        <v>1.9279999999999999</v>
      </c>
      <c r="O93" s="43">
        <f t="shared" ref="O93:O94" si="53">IF(I93=$O$2,$O$3*N93*K93*D93,0)</f>
        <v>18.127960493827157</v>
      </c>
      <c r="P93" s="25">
        <f t="shared" si="36"/>
        <v>0</v>
      </c>
      <c r="Q93" s="33">
        <f t="shared" si="29"/>
        <v>0</v>
      </c>
      <c r="R93" s="1"/>
      <c r="S93" s="1"/>
      <c r="T93" s="1"/>
      <c r="U93" s="1"/>
    </row>
    <row r="94" spans="3:21" x14ac:dyDescent="0.25">
      <c r="C94" s="20" t="s">
        <v>51</v>
      </c>
      <c r="D94" s="20">
        <v>1</v>
      </c>
      <c r="E94" s="21">
        <v>4.76</v>
      </c>
      <c r="F94" s="20">
        <v>0.3</v>
      </c>
      <c r="G94" s="20">
        <v>0.6</v>
      </c>
      <c r="H94" s="20" t="s">
        <v>42</v>
      </c>
      <c r="I94" s="20">
        <v>8</v>
      </c>
      <c r="J94" s="20">
        <v>0.15</v>
      </c>
      <c r="K94" s="41">
        <f t="shared" si="50"/>
        <v>15.866666666666667</v>
      </c>
      <c r="L94" s="21">
        <f t="shared" si="51"/>
        <v>1.7999999999999998</v>
      </c>
      <c r="M94" s="27">
        <f t="shared" si="52"/>
        <v>0.128</v>
      </c>
      <c r="N94" s="33">
        <f t="shared" si="37"/>
        <v>1.9279999999999999</v>
      </c>
      <c r="O94" s="43">
        <f t="shared" si="53"/>
        <v>12.085306995884773</v>
      </c>
      <c r="P94" s="25">
        <f t="shared" si="36"/>
        <v>0</v>
      </c>
      <c r="Q94" s="33">
        <f t="shared" si="29"/>
        <v>0</v>
      </c>
      <c r="R94" s="1"/>
      <c r="S94" s="1"/>
      <c r="T94" s="1"/>
      <c r="U94" s="1"/>
    </row>
    <row r="95" spans="3:21" x14ac:dyDescent="0.25">
      <c r="C95" s="20" t="s">
        <v>52</v>
      </c>
      <c r="D95" s="20">
        <v>1</v>
      </c>
      <c r="E95" s="21">
        <v>4.835</v>
      </c>
      <c r="F95" s="20">
        <v>0.3</v>
      </c>
      <c r="G95" s="20">
        <v>0.6</v>
      </c>
      <c r="H95" s="20" t="s">
        <v>27</v>
      </c>
      <c r="I95" s="20">
        <v>20</v>
      </c>
      <c r="J95" s="20"/>
      <c r="K95" s="20">
        <v>3</v>
      </c>
      <c r="L95" s="33">
        <f t="shared" ref="L95:L96" si="54">E95</f>
        <v>4.835</v>
      </c>
      <c r="M95" s="33">
        <f t="shared" ref="M95:M96" si="55">(2*46*I95)/1000</f>
        <v>1.84</v>
      </c>
      <c r="N95" s="33">
        <f t="shared" si="37"/>
        <v>6.6749999999999998</v>
      </c>
      <c r="O95" s="1"/>
      <c r="P95" s="25">
        <f t="shared" si="36"/>
        <v>0</v>
      </c>
      <c r="Q95" s="33">
        <f t="shared" si="29"/>
        <v>0</v>
      </c>
      <c r="R95" s="1"/>
      <c r="S95" s="30">
        <f>IF(I95=$S$2,$S$3*N95*K95*D95,0)</f>
        <v>49.444444444444443</v>
      </c>
      <c r="T95" s="30"/>
      <c r="U95" s="1"/>
    </row>
    <row r="96" spans="3:21" x14ac:dyDescent="0.25">
      <c r="C96" s="20" t="s">
        <v>52</v>
      </c>
      <c r="D96" s="20">
        <v>1</v>
      </c>
      <c r="E96" s="21">
        <v>4.835</v>
      </c>
      <c r="F96" s="20">
        <v>0.3</v>
      </c>
      <c r="G96" s="20">
        <v>0.6</v>
      </c>
      <c r="H96" s="20" t="s">
        <v>27</v>
      </c>
      <c r="I96" s="20">
        <v>16</v>
      </c>
      <c r="J96" s="20"/>
      <c r="K96" s="20">
        <v>3</v>
      </c>
      <c r="L96" s="33">
        <f t="shared" si="54"/>
        <v>4.835</v>
      </c>
      <c r="M96" s="33">
        <f t="shared" si="55"/>
        <v>1.472</v>
      </c>
      <c r="N96" s="33">
        <f t="shared" si="37"/>
        <v>6.3070000000000004</v>
      </c>
      <c r="O96" s="1"/>
      <c r="P96" s="25">
        <f t="shared" si="36"/>
        <v>0</v>
      </c>
      <c r="Q96" s="33">
        <f t="shared" si="29"/>
        <v>0</v>
      </c>
      <c r="R96" s="30">
        <f>IF(I96=$R$2,$R$3*N96*K96*D96,0)</f>
        <v>29.899851851851849</v>
      </c>
      <c r="S96" s="1"/>
      <c r="T96" s="1"/>
      <c r="U96" s="1"/>
    </row>
    <row r="97" spans="3:21" x14ac:dyDescent="0.25">
      <c r="C97" s="20" t="s">
        <v>52</v>
      </c>
      <c r="D97" s="20">
        <v>1</v>
      </c>
      <c r="E97" s="21">
        <v>4.835</v>
      </c>
      <c r="F97" s="20">
        <v>0.3</v>
      </c>
      <c r="G97" s="20">
        <v>0.6</v>
      </c>
      <c r="H97" s="20" t="s">
        <v>25</v>
      </c>
      <c r="I97" s="20"/>
      <c r="J97" s="20"/>
      <c r="K97" s="20"/>
      <c r="L97" s="1"/>
      <c r="M97" s="1"/>
      <c r="N97" s="33">
        <f t="shared" si="37"/>
        <v>0</v>
      </c>
      <c r="O97" s="1"/>
      <c r="P97" s="25">
        <f t="shared" si="36"/>
        <v>0</v>
      </c>
      <c r="Q97" s="33">
        <f t="shared" si="29"/>
        <v>0</v>
      </c>
      <c r="R97" s="1"/>
      <c r="S97" s="1"/>
      <c r="T97" s="1"/>
      <c r="U97" s="1"/>
    </row>
    <row r="98" spans="3:21" x14ac:dyDescent="0.25">
      <c r="C98" s="20" t="s">
        <v>52</v>
      </c>
      <c r="D98" s="20">
        <v>1</v>
      </c>
      <c r="E98" s="21">
        <v>4.835</v>
      </c>
      <c r="F98" s="20">
        <v>0.3</v>
      </c>
      <c r="G98" s="20">
        <v>0.6</v>
      </c>
      <c r="H98" s="20" t="s">
        <v>29</v>
      </c>
      <c r="I98" s="20">
        <v>20</v>
      </c>
      <c r="J98" s="20"/>
      <c r="K98" s="20">
        <v>3</v>
      </c>
      <c r="L98" s="27">
        <f>4.835/4+4.76/4+0.23</f>
        <v>2.6287499999999997</v>
      </c>
      <c r="M98" s="1"/>
      <c r="N98" s="33">
        <f t="shared" si="37"/>
        <v>2.6287499999999997</v>
      </c>
      <c r="O98" s="1"/>
      <c r="P98" s="25">
        <f t="shared" si="36"/>
        <v>0</v>
      </c>
      <c r="Q98" s="33">
        <f t="shared" si="29"/>
        <v>0</v>
      </c>
      <c r="R98" s="1"/>
      <c r="S98" s="30">
        <f>IF(I98=$S$2,$S$3*N98*K98*D98,0)</f>
        <v>19.472222222222218</v>
      </c>
      <c r="T98" s="30"/>
      <c r="U98" s="1"/>
    </row>
    <row r="99" spans="3:21" x14ac:dyDescent="0.25">
      <c r="C99" s="20" t="s">
        <v>52</v>
      </c>
      <c r="D99" s="20">
        <v>1</v>
      </c>
      <c r="E99" s="21">
        <v>4.835</v>
      </c>
      <c r="F99" s="20">
        <v>0.3</v>
      </c>
      <c r="G99" s="20">
        <v>0.6</v>
      </c>
      <c r="H99" s="20" t="s">
        <v>30</v>
      </c>
      <c r="I99" s="20">
        <v>0</v>
      </c>
      <c r="J99" s="20"/>
      <c r="K99" s="20"/>
      <c r="L99" s="1"/>
      <c r="M99" s="1"/>
      <c r="N99" s="33">
        <f t="shared" si="37"/>
        <v>0</v>
      </c>
      <c r="O99" s="1"/>
      <c r="P99" s="25">
        <f t="shared" si="36"/>
        <v>0</v>
      </c>
      <c r="Q99" s="33">
        <f t="shared" si="29"/>
        <v>0</v>
      </c>
      <c r="R99" s="1"/>
      <c r="S99" s="1"/>
      <c r="T99" s="1"/>
      <c r="U99" s="1"/>
    </row>
    <row r="100" spans="3:21" x14ac:dyDescent="0.25">
      <c r="C100" s="20" t="s">
        <v>52</v>
      </c>
      <c r="D100" s="20">
        <v>1</v>
      </c>
      <c r="E100" s="21">
        <v>4.835</v>
      </c>
      <c r="F100" s="20">
        <v>0.3</v>
      </c>
      <c r="G100" s="20">
        <v>0.6</v>
      </c>
      <c r="H100" s="20" t="s">
        <v>31</v>
      </c>
      <c r="I100" s="23">
        <v>0</v>
      </c>
      <c r="J100" s="20"/>
      <c r="K100" s="20"/>
      <c r="L100" s="1"/>
      <c r="M100" s="1"/>
      <c r="N100" s="33">
        <f t="shared" si="37"/>
        <v>0</v>
      </c>
      <c r="O100" s="1"/>
      <c r="P100" s="25">
        <f t="shared" si="36"/>
        <v>0</v>
      </c>
      <c r="Q100" s="33">
        <f t="shared" si="29"/>
        <v>0</v>
      </c>
      <c r="R100" s="1"/>
      <c r="S100" s="1"/>
      <c r="T100" s="1"/>
      <c r="U100" s="1"/>
    </row>
    <row r="101" spans="3:21" x14ac:dyDescent="0.25">
      <c r="C101" s="20" t="s">
        <v>52</v>
      </c>
      <c r="D101" s="20">
        <v>1</v>
      </c>
      <c r="E101" s="21">
        <v>4.835</v>
      </c>
      <c r="F101" s="20">
        <v>0.3</v>
      </c>
      <c r="G101" s="20">
        <v>0.6</v>
      </c>
      <c r="H101" s="20" t="s">
        <v>32</v>
      </c>
      <c r="I101" s="23">
        <v>16</v>
      </c>
      <c r="J101" s="20"/>
      <c r="K101" s="20">
        <v>3</v>
      </c>
      <c r="L101" s="21">
        <f>E101</f>
        <v>4.835</v>
      </c>
      <c r="M101" s="21">
        <f>(2*56*I101)/1000</f>
        <v>1.792</v>
      </c>
      <c r="N101" s="33">
        <f t="shared" si="37"/>
        <v>6.6269999999999998</v>
      </c>
      <c r="O101" s="1"/>
      <c r="P101" s="25">
        <f t="shared" si="36"/>
        <v>0</v>
      </c>
      <c r="Q101" s="33">
        <f t="shared" si="29"/>
        <v>0</v>
      </c>
      <c r="R101" s="30">
        <f>IF(I101=$R$2,$R$3*N101*K101*D101,0)</f>
        <v>31.416888888888888</v>
      </c>
      <c r="S101" s="1"/>
      <c r="T101" s="1"/>
      <c r="U101" s="1"/>
    </row>
    <row r="102" spans="3:21" x14ac:dyDescent="0.25">
      <c r="C102" s="20" t="s">
        <v>52</v>
      </c>
      <c r="D102" s="20">
        <v>1</v>
      </c>
      <c r="E102" s="21">
        <v>4.835</v>
      </c>
      <c r="F102" s="20">
        <v>0.3</v>
      </c>
      <c r="G102" s="20">
        <v>0.6</v>
      </c>
      <c r="H102" s="20" t="s">
        <v>42</v>
      </c>
      <c r="I102" s="20">
        <v>8</v>
      </c>
      <c r="J102" s="20">
        <v>0.1</v>
      </c>
      <c r="K102" s="41">
        <f t="shared" ref="K102:K103" si="56">(E102/2)/J102</f>
        <v>24.174999999999997</v>
      </c>
      <c r="L102" s="21">
        <f t="shared" ref="L102:L103" si="57">2*(F102+G102)</f>
        <v>1.7999999999999998</v>
      </c>
      <c r="M102" s="27">
        <f t="shared" ref="M102:M103" si="58">(2*8*I102)/1000</f>
        <v>0.128</v>
      </c>
      <c r="N102" s="33">
        <f t="shared" si="37"/>
        <v>1.9279999999999999</v>
      </c>
      <c r="O102" s="43">
        <f t="shared" ref="O102:O103" si="59">IF(I102=$O$2,$O$3*N102*K102*D102,0)</f>
        <v>18.413590123456785</v>
      </c>
      <c r="P102" s="25">
        <f t="shared" si="36"/>
        <v>0</v>
      </c>
      <c r="Q102" s="33">
        <f t="shared" si="29"/>
        <v>0</v>
      </c>
      <c r="R102" s="1"/>
      <c r="S102" s="1"/>
      <c r="T102" s="1"/>
      <c r="U102" s="1"/>
    </row>
    <row r="103" spans="3:21" x14ac:dyDescent="0.25">
      <c r="C103" s="20" t="s">
        <v>52</v>
      </c>
      <c r="D103" s="20">
        <v>1</v>
      </c>
      <c r="E103" s="21">
        <v>4.835</v>
      </c>
      <c r="F103" s="20">
        <v>0.3</v>
      </c>
      <c r="G103" s="20">
        <v>0.6</v>
      </c>
      <c r="H103" s="20" t="s">
        <v>42</v>
      </c>
      <c r="I103" s="20">
        <v>8</v>
      </c>
      <c r="J103" s="20">
        <v>0.15</v>
      </c>
      <c r="K103" s="41">
        <f t="shared" si="56"/>
        <v>16.116666666666667</v>
      </c>
      <c r="L103" s="21">
        <f t="shared" si="57"/>
        <v>1.7999999999999998</v>
      </c>
      <c r="M103" s="27">
        <f t="shared" si="58"/>
        <v>0.128</v>
      </c>
      <c r="N103" s="33">
        <f t="shared" si="37"/>
        <v>1.9279999999999999</v>
      </c>
      <c r="O103" s="43">
        <f t="shared" si="59"/>
        <v>12.275726748971191</v>
      </c>
      <c r="P103" s="25">
        <f t="shared" si="36"/>
        <v>0</v>
      </c>
      <c r="Q103" s="33">
        <f t="shared" si="29"/>
        <v>0</v>
      </c>
      <c r="R103" s="1"/>
      <c r="S103" s="1"/>
      <c r="T103" s="1"/>
      <c r="U103" s="1"/>
    </row>
    <row r="104" spans="3:21" x14ac:dyDescent="0.25">
      <c r="C104" s="20" t="s">
        <v>53</v>
      </c>
      <c r="D104" s="20">
        <v>1</v>
      </c>
      <c r="E104" s="21">
        <v>3.9849999999999999</v>
      </c>
      <c r="F104" s="20">
        <v>0.3</v>
      </c>
      <c r="G104" s="20">
        <v>0.6</v>
      </c>
      <c r="H104" s="20" t="s">
        <v>27</v>
      </c>
      <c r="I104" s="20">
        <v>20</v>
      </c>
      <c r="J104" s="20"/>
      <c r="K104" s="20">
        <v>3</v>
      </c>
      <c r="L104" s="33">
        <f t="shared" ref="L104:L105" si="60">E104</f>
        <v>3.9849999999999999</v>
      </c>
      <c r="M104" s="33">
        <f t="shared" ref="M104:M105" si="61">(2*46*I104)/1000</f>
        <v>1.84</v>
      </c>
      <c r="N104" s="33">
        <f t="shared" si="37"/>
        <v>5.8250000000000002</v>
      </c>
      <c r="O104" s="1"/>
      <c r="P104" s="25">
        <f t="shared" si="36"/>
        <v>0</v>
      </c>
      <c r="Q104" s="33">
        <f t="shared" si="29"/>
        <v>0</v>
      </c>
      <c r="R104" s="1"/>
      <c r="S104" s="30">
        <f>IF(I104=$S$2,$S$3*N104*K104*D104,0)</f>
        <v>43.148148148148145</v>
      </c>
      <c r="T104" s="30"/>
      <c r="U104" s="1"/>
    </row>
    <row r="105" spans="3:21" x14ac:dyDescent="0.25">
      <c r="C105" s="20" t="s">
        <v>53</v>
      </c>
      <c r="D105" s="20">
        <v>1</v>
      </c>
      <c r="E105" s="21">
        <v>3.9849999999999999</v>
      </c>
      <c r="F105" s="20">
        <v>0.3</v>
      </c>
      <c r="G105" s="20">
        <v>0.6</v>
      </c>
      <c r="H105" s="20" t="s">
        <v>27</v>
      </c>
      <c r="I105" s="20">
        <v>16</v>
      </c>
      <c r="J105" s="20"/>
      <c r="K105" s="20">
        <v>3</v>
      </c>
      <c r="L105" s="33">
        <f t="shared" si="60"/>
        <v>3.9849999999999999</v>
      </c>
      <c r="M105" s="33">
        <f t="shared" si="61"/>
        <v>1.472</v>
      </c>
      <c r="N105" s="33">
        <f t="shared" si="37"/>
        <v>5.4569999999999999</v>
      </c>
      <c r="O105" s="1"/>
      <c r="P105" s="25">
        <f t="shared" si="36"/>
        <v>0</v>
      </c>
      <c r="Q105" s="33">
        <f t="shared" si="29"/>
        <v>0</v>
      </c>
      <c r="R105" s="30">
        <f>IF(I105=$R$2,$R$3*N105*K105*D105,0)</f>
        <v>25.870222222222218</v>
      </c>
      <c r="S105" s="30">
        <f t="shared" ref="S105:S168" si="62">IF(I105=$S$2,$S$3*N105*K105*D105,0)</f>
        <v>0</v>
      </c>
      <c r="T105" s="30"/>
      <c r="U105" s="1"/>
    </row>
    <row r="106" spans="3:21" x14ac:dyDescent="0.25">
      <c r="C106" s="20" t="s">
        <v>53</v>
      </c>
      <c r="D106" s="20">
        <v>1</v>
      </c>
      <c r="E106" s="21">
        <v>3.9849999999999999</v>
      </c>
      <c r="F106" s="20">
        <v>0.3</v>
      </c>
      <c r="G106" s="20">
        <v>0.6</v>
      </c>
      <c r="H106" s="20" t="s">
        <v>25</v>
      </c>
      <c r="I106" s="20"/>
      <c r="J106" s="20"/>
      <c r="K106" s="20"/>
      <c r="L106" s="1"/>
      <c r="M106" s="1"/>
      <c r="N106" s="33">
        <f t="shared" si="37"/>
        <v>0</v>
      </c>
      <c r="O106" s="1"/>
      <c r="P106" s="25">
        <f t="shared" si="36"/>
        <v>0</v>
      </c>
      <c r="Q106" s="33">
        <f t="shared" si="29"/>
        <v>0</v>
      </c>
      <c r="R106" s="1"/>
      <c r="S106" s="30">
        <f t="shared" si="62"/>
        <v>0</v>
      </c>
      <c r="T106" s="30"/>
      <c r="U106" s="1"/>
    </row>
    <row r="107" spans="3:21" x14ac:dyDescent="0.25">
      <c r="C107" s="20" t="s">
        <v>53</v>
      </c>
      <c r="D107" s="20">
        <v>1</v>
      </c>
      <c r="E107" s="21">
        <v>3.9849999999999999</v>
      </c>
      <c r="F107" s="20">
        <v>0.3</v>
      </c>
      <c r="G107" s="20">
        <v>0.6</v>
      </c>
      <c r="H107" s="20" t="s">
        <v>29</v>
      </c>
      <c r="I107" s="20">
        <v>20</v>
      </c>
      <c r="J107" s="20"/>
      <c r="K107" s="20">
        <v>3</v>
      </c>
      <c r="L107" s="27">
        <f>3.985/4+4.421/4+0.6</f>
        <v>2.7015000000000002</v>
      </c>
      <c r="M107" s="1"/>
      <c r="N107" s="33">
        <f t="shared" si="37"/>
        <v>2.7015000000000002</v>
      </c>
      <c r="O107" s="1"/>
      <c r="P107" s="25">
        <f t="shared" si="36"/>
        <v>0</v>
      </c>
      <c r="Q107" s="33">
        <f t="shared" si="29"/>
        <v>0</v>
      </c>
      <c r="R107" s="1"/>
      <c r="S107" s="30">
        <f t="shared" si="62"/>
        <v>20.011111111111113</v>
      </c>
      <c r="T107" s="30"/>
      <c r="U107" s="1"/>
    </row>
    <row r="108" spans="3:21" x14ac:dyDescent="0.25">
      <c r="C108" s="20" t="s">
        <v>53</v>
      </c>
      <c r="D108" s="20">
        <v>1</v>
      </c>
      <c r="E108" s="21">
        <v>3.9849999999999999</v>
      </c>
      <c r="F108" s="20">
        <v>0.3</v>
      </c>
      <c r="G108" s="20">
        <v>0.6</v>
      </c>
      <c r="H108" s="20" t="s">
        <v>30</v>
      </c>
      <c r="I108" s="20">
        <v>0</v>
      </c>
      <c r="J108" s="20"/>
      <c r="K108" s="20"/>
      <c r="L108" s="1"/>
      <c r="M108" s="1"/>
      <c r="N108" s="33">
        <f t="shared" si="37"/>
        <v>0</v>
      </c>
      <c r="O108" s="1"/>
      <c r="P108" s="25">
        <f t="shared" si="36"/>
        <v>0</v>
      </c>
      <c r="Q108" s="33">
        <f t="shared" si="29"/>
        <v>0</v>
      </c>
      <c r="R108" s="1"/>
      <c r="S108" s="30">
        <f t="shared" si="62"/>
        <v>0</v>
      </c>
      <c r="T108" s="30"/>
      <c r="U108" s="1"/>
    </row>
    <row r="109" spans="3:21" x14ac:dyDescent="0.25">
      <c r="C109" s="20" t="s">
        <v>53</v>
      </c>
      <c r="D109" s="20">
        <v>1</v>
      </c>
      <c r="E109" s="21">
        <v>3.9849999999999999</v>
      </c>
      <c r="F109" s="20">
        <v>0.3</v>
      </c>
      <c r="G109" s="20">
        <v>0.6</v>
      </c>
      <c r="H109" s="20" t="s">
        <v>31</v>
      </c>
      <c r="I109" s="23">
        <v>0</v>
      </c>
      <c r="J109" s="20"/>
      <c r="K109" s="20"/>
      <c r="L109" s="1"/>
      <c r="M109" s="1"/>
      <c r="N109" s="33">
        <f t="shared" si="37"/>
        <v>0</v>
      </c>
      <c r="O109" s="1"/>
      <c r="P109" s="25">
        <f t="shared" si="36"/>
        <v>0</v>
      </c>
      <c r="Q109" s="33">
        <f t="shared" si="29"/>
        <v>0</v>
      </c>
      <c r="R109" s="1"/>
      <c r="S109" s="30">
        <f t="shared" si="62"/>
        <v>0</v>
      </c>
      <c r="T109" s="30"/>
      <c r="U109" s="1"/>
    </row>
    <row r="110" spans="3:21" x14ac:dyDescent="0.25">
      <c r="C110" s="20" t="s">
        <v>53</v>
      </c>
      <c r="D110" s="20">
        <v>1</v>
      </c>
      <c r="E110" s="21">
        <v>3.9849999999999999</v>
      </c>
      <c r="F110" s="20">
        <v>0.3</v>
      </c>
      <c r="G110" s="20">
        <v>0.6</v>
      </c>
      <c r="H110" s="20" t="s">
        <v>32</v>
      </c>
      <c r="I110" s="23">
        <v>16</v>
      </c>
      <c r="J110" s="20"/>
      <c r="K110" s="20">
        <v>3</v>
      </c>
      <c r="L110" s="21">
        <f>E110</f>
        <v>3.9849999999999999</v>
      </c>
      <c r="M110" s="21">
        <f>(2*56*I110)/1000</f>
        <v>1.792</v>
      </c>
      <c r="N110" s="33">
        <f t="shared" si="37"/>
        <v>5.7770000000000001</v>
      </c>
      <c r="O110" s="1"/>
      <c r="P110" s="25">
        <f t="shared" si="36"/>
        <v>0</v>
      </c>
      <c r="Q110" s="33">
        <f t="shared" si="29"/>
        <v>0</v>
      </c>
      <c r="R110" s="30">
        <f>IF(I110=$R$2,$R$3*N110*K110*D110,0)</f>
        <v>27.38725925925926</v>
      </c>
      <c r="S110" s="30">
        <f t="shared" si="62"/>
        <v>0</v>
      </c>
      <c r="T110" s="30"/>
      <c r="U110" s="1"/>
    </row>
    <row r="111" spans="3:21" x14ac:dyDescent="0.25">
      <c r="C111" s="20" t="s">
        <v>53</v>
      </c>
      <c r="D111" s="20">
        <v>1</v>
      </c>
      <c r="E111" s="21">
        <v>3.9849999999999999</v>
      </c>
      <c r="F111" s="20">
        <v>0.3</v>
      </c>
      <c r="G111" s="20">
        <v>0.6</v>
      </c>
      <c r="H111" s="20" t="s">
        <v>42</v>
      </c>
      <c r="I111" s="20">
        <v>8</v>
      </c>
      <c r="J111" s="20">
        <v>0.1</v>
      </c>
      <c r="K111" s="41">
        <f t="shared" ref="K111:K112" si="63">(E111/2)/J111</f>
        <v>19.924999999999997</v>
      </c>
      <c r="L111" s="21">
        <f t="shared" ref="L111:L112" si="64">2*(F111+G111)</f>
        <v>1.7999999999999998</v>
      </c>
      <c r="M111" s="27">
        <f t="shared" ref="M111:M112" si="65">(2*8*I111)/1000</f>
        <v>0.128</v>
      </c>
      <c r="N111" s="33">
        <f t="shared" si="37"/>
        <v>1.9279999999999999</v>
      </c>
      <c r="O111" s="43">
        <f t="shared" ref="O111:O174" si="66">IF(I111=$O$2,$O$3*N111*K111*D111,0)</f>
        <v>15.17645432098765</v>
      </c>
      <c r="P111" s="25">
        <f t="shared" si="36"/>
        <v>0</v>
      </c>
      <c r="Q111" s="33">
        <f t="shared" si="29"/>
        <v>0</v>
      </c>
      <c r="R111" s="30">
        <f t="shared" ref="R111:R174" si="67">IF(I111=$R$2,$R$3*N111*K111*D111,0)</f>
        <v>0</v>
      </c>
      <c r="S111" s="30">
        <f t="shared" si="62"/>
        <v>0</v>
      </c>
      <c r="T111" s="30"/>
      <c r="U111" s="1"/>
    </row>
    <row r="112" spans="3:21" x14ac:dyDescent="0.25">
      <c r="C112" s="20" t="s">
        <v>53</v>
      </c>
      <c r="D112" s="20">
        <v>1</v>
      </c>
      <c r="E112" s="21">
        <v>3.9849999999999999</v>
      </c>
      <c r="F112" s="20">
        <v>0.3</v>
      </c>
      <c r="G112" s="20">
        <v>0.6</v>
      </c>
      <c r="H112" s="20" t="s">
        <v>42</v>
      </c>
      <c r="I112" s="20">
        <v>8</v>
      </c>
      <c r="J112" s="20">
        <v>0.15</v>
      </c>
      <c r="K112" s="41">
        <f t="shared" si="63"/>
        <v>13.283333333333333</v>
      </c>
      <c r="L112" s="21">
        <f t="shared" si="64"/>
        <v>1.7999999999999998</v>
      </c>
      <c r="M112" s="27">
        <f t="shared" si="65"/>
        <v>0.128</v>
      </c>
      <c r="N112" s="33">
        <f t="shared" si="37"/>
        <v>1.9279999999999999</v>
      </c>
      <c r="O112" s="43">
        <f t="shared" si="66"/>
        <v>10.117636213991767</v>
      </c>
      <c r="P112" s="25">
        <f t="shared" si="36"/>
        <v>0</v>
      </c>
      <c r="Q112" s="33">
        <f t="shared" si="29"/>
        <v>0</v>
      </c>
      <c r="R112" s="30">
        <f t="shared" si="67"/>
        <v>0</v>
      </c>
      <c r="S112" s="30">
        <f t="shared" si="62"/>
        <v>0</v>
      </c>
      <c r="T112" s="30"/>
      <c r="U112" s="1"/>
    </row>
    <row r="113" spans="3:21" x14ac:dyDescent="0.25">
      <c r="C113" s="20" t="s">
        <v>96</v>
      </c>
      <c r="D113" s="3">
        <v>1</v>
      </c>
      <c r="E113" s="21">
        <v>2.75</v>
      </c>
      <c r="F113" s="20">
        <v>0.23</v>
      </c>
      <c r="G113" s="20">
        <v>0.6</v>
      </c>
      <c r="H113" s="3" t="s">
        <v>27</v>
      </c>
      <c r="I113" s="3">
        <v>16</v>
      </c>
      <c r="J113" s="20"/>
      <c r="K113" s="3">
        <v>2</v>
      </c>
      <c r="L113" s="4">
        <f>E113</f>
        <v>2.75</v>
      </c>
      <c r="M113" s="27">
        <f>(2*47*I113)/1000</f>
        <v>1.504</v>
      </c>
      <c r="N113" s="27">
        <f>L113+M113</f>
        <v>4.2539999999999996</v>
      </c>
      <c r="O113" s="43">
        <f>IF(I113=$O$2,$O$3*N113*K113*E113,0)</f>
        <v>0</v>
      </c>
      <c r="P113" s="25">
        <f>IF(I113=$P$2,$P$3*N113*K113*E113,0)</f>
        <v>0</v>
      </c>
      <c r="Q113" s="33">
        <f>IF(I113=$Q$2,$Q$3*N113*K113*E113,0)</f>
        <v>0</v>
      </c>
      <c r="R113" s="30">
        <f>IF(I113=$R$2,$R$3*N113*K113*E113,0)</f>
        <v>36.973037037037031</v>
      </c>
      <c r="S113" s="30">
        <f>IF(I113=$S$2,$S$3*N113*K113*E113,0)</f>
        <v>0</v>
      </c>
      <c r="T113" s="30"/>
      <c r="U113" s="1"/>
    </row>
    <row r="114" spans="3:21" x14ac:dyDescent="0.25">
      <c r="C114" s="20" t="s">
        <v>96</v>
      </c>
      <c r="D114" s="3">
        <v>1</v>
      </c>
      <c r="E114" s="21">
        <v>2.75</v>
      </c>
      <c r="F114" s="20">
        <v>0.23</v>
      </c>
      <c r="G114" s="20">
        <v>0.6</v>
      </c>
      <c r="H114" s="3" t="s">
        <v>25</v>
      </c>
      <c r="I114" s="17"/>
      <c r="J114" s="20"/>
      <c r="K114" s="17"/>
      <c r="L114" s="3"/>
      <c r="M114" s="27"/>
      <c r="N114" s="46"/>
      <c r="O114" s="43">
        <f>IF(I114=$O$2,$O$3*N114*K114*E114,0)</f>
        <v>0</v>
      </c>
      <c r="P114" s="25">
        <f>IF(I114=$P$2,$P$3*N114*K114*E114,0)</f>
        <v>0</v>
      </c>
      <c r="Q114" s="33">
        <f>IF(I114=$Q$2,$Q$3*N114*K114*E114,0)</f>
        <v>0</v>
      </c>
      <c r="R114" s="30">
        <f>IF(I114=$R$2,$R$3*N114*K114*E114,0)</f>
        <v>0</v>
      </c>
      <c r="S114" s="30">
        <f>IF(I114=$S$2,$S$3*N114*K114*E114,0)</f>
        <v>0</v>
      </c>
      <c r="T114" s="30"/>
      <c r="U114" s="1"/>
    </row>
    <row r="115" spans="3:21" x14ac:dyDescent="0.25">
      <c r="C115" s="20" t="s">
        <v>96</v>
      </c>
      <c r="D115" s="3">
        <v>1</v>
      </c>
      <c r="E115" s="21">
        <v>2.75</v>
      </c>
      <c r="F115" s="20">
        <v>0.23</v>
      </c>
      <c r="G115" s="20">
        <v>0.6</v>
      </c>
      <c r="H115" s="3" t="s">
        <v>29</v>
      </c>
      <c r="I115" s="3">
        <v>12</v>
      </c>
      <c r="J115" s="20"/>
      <c r="K115" s="3">
        <v>2</v>
      </c>
      <c r="L115" s="4">
        <f>E115/4+2.675/4+0.38</f>
        <v>1.7362500000000001</v>
      </c>
      <c r="M115" s="28"/>
      <c r="N115" s="46">
        <f>L115+M115</f>
        <v>1.7362500000000001</v>
      </c>
      <c r="O115" s="43">
        <f>IF(I115=$O$2,$O$3*N115*K115*E115,0)</f>
        <v>0</v>
      </c>
      <c r="P115" s="25">
        <f>IF(I115=$P$2,$P$3*N115*K115*E115,0)</f>
        <v>0</v>
      </c>
      <c r="Q115" s="33">
        <f>IF(I115=$Q$2,$Q$3*N115*K115*E115,0)</f>
        <v>8.4883333333333333</v>
      </c>
      <c r="R115" s="30">
        <f>IF(I115=$R$2,$R$3*N115*K115*E115,0)</f>
        <v>0</v>
      </c>
      <c r="S115" s="30">
        <f>IF(I115=$S$2,$S$3*N115*K115*E115,0)</f>
        <v>0</v>
      </c>
      <c r="T115" s="30"/>
      <c r="U115" s="1"/>
    </row>
    <row r="116" spans="3:21" x14ac:dyDescent="0.25">
      <c r="C116" s="20" t="s">
        <v>96</v>
      </c>
      <c r="D116" s="3">
        <v>1</v>
      </c>
      <c r="E116" s="21">
        <v>2.75</v>
      </c>
      <c r="F116" s="20">
        <v>0.23</v>
      </c>
      <c r="G116" s="20">
        <v>0.6</v>
      </c>
      <c r="H116" s="3" t="s">
        <v>30</v>
      </c>
      <c r="I116" s="3"/>
      <c r="J116" s="20"/>
      <c r="K116" s="3"/>
      <c r="L116" s="3"/>
      <c r="M116" s="27"/>
      <c r="N116" s="27"/>
      <c r="O116" s="43">
        <f>IF(I116=$O$2,$O$3*N116*K116*E116,0)</f>
        <v>0</v>
      </c>
      <c r="P116" s="25">
        <f>IF(I116=$P$2,$P$3*N116*K116*E116,0)</f>
        <v>0</v>
      </c>
      <c r="Q116" s="33">
        <f>IF(I116=$Q$2,$Q$3*N116*K116*E116,0)</f>
        <v>0</v>
      </c>
      <c r="R116" s="30">
        <f>IF(I116=$R$2,$R$3*N116*K116*E116,0)</f>
        <v>0</v>
      </c>
      <c r="S116" s="30">
        <f>IF(I116=$S$2,$S$3*N116*K116*E116,0)</f>
        <v>0</v>
      </c>
      <c r="T116" s="30"/>
      <c r="U116" s="1"/>
    </row>
    <row r="117" spans="3:21" x14ac:dyDescent="0.25">
      <c r="C117" s="20" t="s">
        <v>96</v>
      </c>
      <c r="D117" s="3">
        <v>1</v>
      </c>
      <c r="E117" s="21">
        <v>2.75</v>
      </c>
      <c r="F117" s="20">
        <v>0.23</v>
      </c>
      <c r="G117" s="20">
        <v>0.6</v>
      </c>
      <c r="H117" s="3" t="s">
        <v>31</v>
      </c>
      <c r="I117" s="3"/>
      <c r="J117" s="20"/>
      <c r="K117" s="3"/>
      <c r="L117" s="3"/>
      <c r="M117" s="27"/>
      <c r="N117" s="27"/>
      <c r="O117" s="43">
        <f>IF(I117=$O$2,$O$3*N117*K117*E117,0)</f>
        <v>0</v>
      </c>
      <c r="P117" s="25">
        <f>IF(I117=$P$2,$P$3*N117*K117*E117,0)</f>
        <v>0</v>
      </c>
      <c r="Q117" s="33">
        <f>IF(I117=$Q$2,$Q$3*N117*K117*E117,0)</f>
        <v>0</v>
      </c>
      <c r="R117" s="30">
        <f>IF(I117=$R$2,$R$3*N117*K117*E117,0)</f>
        <v>0</v>
      </c>
      <c r="S117" s="30">
        <f>IF(I117=$S$2,$S$3*N117*K117*E117,0)</f>
        <v>0</v>
      </c>
      <c r="T117" s="30"/>
      <c r="U117" s="1"/>
    </row>
    <row r="118" spans="3:21" x14ac:dyDescent="0.25">
      <c r="C118" s="20" t="s">
        <v>96</v>
      </c>
      <c r="D118" s="49">
        <v>1</v>
      </c>
      <c r="E118" s="21">
        <v>2.75</v>
      </c>
      <c r="F118" s="48">
        <v>0.23</v>
      </c>
      <c r="G118" s="48">
        <v>0.6</v>
      </c>
      <c r="H118" s="49" t="s">
        <v>32</v>
      </c>
      <c r="I118" s="49">
        <v>12</v>
      </c>
      <c r="J118" s="48"/>
      <c r="K118" s="49">
        <v>2</v>
      </c>
      <c r="L118" s="50">
        <f>E118</f>
        <v>2.75</v>
      </c>
      <c r="M118" s="51">
        <f>(2*56*I118)/1000</f>
        <v>1.3440000000000001</v>
      </c>
      <c r="N118" s="51">
        <f>L118+M118</f>
        <v>4.0940000000000003</v>
      </c>
      <c r="O118" s="43">
        <f>IF(I118=$O$2,$O$3*N118*K118*E118,0)</f>
        <v>0</v>
      </c>
      <c r="P118" s="25">
        <f>IF(I118=$P$2,$P$3*N118*K118*E118,0)</f>
        <v>0</v>
      </c>
      <c r="Q118" s="33">
        <f>IF(I118=$Q$2,$Q$3*N118*K118*E118,0)</f>
        <v>20.015111111111111</v>
      </c>
      <c r="R118" s="30">
        <f>IF(I118=$R$2,$R$3*N118*K118*E118,0)</f>
        <v>0</v>
      </c>
      <c r="S118" s="30">
        <f>IF(I118=$S$2,$S$3*N118*K118*E118,0)</f>
        <v>0</v>
      </c>
      <c r="T118" s="30"/>
      <c r="U118" s="1"/>
    </row>
    <row r="119" spans="3:21" x14ac:dyDescent="0.25">
      <c r="C119" s="20" t="s">
        <v>96</v>
      </c>
      <c r="D119" s="49">
        <v>1</v>
      </c>
      <c r="E119" s="21">
        <v>2.75</v>
      </c>
      <c r="F119" s="48">
        <v>0.23</v>
      </c>
      <c r="G119" s="48">
        <v>0.6</v>
      </c>
      <c r="H119" s="3" t="s">
        <v>42</v>
      </c>
      <c r="I119" s="3">
        <v>8</v>
      </c>
      <c r="J119" s="20">
        <v>0.1</v>
      </c>
      <c r="K119" s="6">
        <f>(E119/2)/J119+1</f>
        <v>14.75</v>
      </c>
      <c r="L119" s="3">
        <f>2*(F119+G119)</f>
        <v>1.66</v>
      </c>
      <c r="M119" s="27">
        <f>2*8*I119/1000</f>
        <v>0.128</v>
      </c>
      <c r="N119" s="51">
        <f t="shared" ref="N119:N120" si="68">L119+M119</f>
        <v>1.7879999999999998</v>
      </c>
      <c r="O119" s="43">
        <f>IF(I119=$O$2,$O$3*N119*K119*E119,0)</f>
        <v>28.652148148148139</v>
      </c>
      <c r="P119" s="25">
        <f>IF(I119=$P$2,$P$3*N119*K119*E119,0)</f>
        <v>0</v>
      </c>
      <c r="Q119" s="33">
        <f>IF(I119=$Q$2,$Q$3*N119*K119*E119,0)</f>
        <v>0</v>
      </c>
      <c r="R119" s="30">
        <f>IF(I119=$R$2,$R$3*N119*K119*E119,0)</f>
        <v>0</v>
      </c>
      <c r="S119" s="30">
        <f>IF(I119=$S$2,$S$3*N119*K119*E119,0)</f>
        <v>0</v>
      </c>
      <c r="T119" s="30"/>
      <c r="U119" s="1"/>
    </row>
    <row r="120" spans="3:21" x14ac:dyDescent="0.25">
      <c r="C120" s="20" t="s">
        <v>96</v>
      </c>
      <c r="D120" s="3">
        <v>1</v>
      </c>
      <c r="E120" s="21">
        <v>2.75</v>
      </c>
      <c r="F120" s="20">
        <v>0.23</v>
      </c>
      <c r="G120" s="20">
        <v>0.6</v>
      </c>
      <c r="H120" s="3" t="s">
        <v>42</v>
      </c>
      <c r="I120" s="3">
        <v>8</v>
      </c>
      <c r="J120" s="20">
        <v>0.15</v>
      </c>
      <c r="K120" s="6">
        <f>(E120/2)/J120+1</f>
        <v>10.166666666666668</v>
      </c>
      <c r="L120" s="3">
        <f>2*(F120+G120)</f>
        <v>1.66</v>
      </c>
      <c r="M120" s="27">
        <f>2*8*I120/1000</f>
        <v>0.128</v>
      </c>
      <c r="N120" s="51">
        <f t="shared" si="68"/>
        <v>1.7879999999999998</v>
      </c>
      <c r="O120" s="43">
        <f>IF(I120=$O$2,$O$3*N120*K120*E120,0)</f>
        <v>19.748938271604935</v>
      </c>
      <c r="P120" s="25">
        <f>IF(I120=$P$2,$P$3*N120*K120*E120,0)</f>
        <v>0</v>
      </c>
      <c r="Q120" s="33">
        <f>IF(I120=$Q$2,$Q$3*N120*K120*E120,0)</f>
        <v>0</v>
      </c>
      <c r="R120" s="30">
        <f>IF(I120=$R$2,$R$3*N120*K120*E120,0)</f>
        <v>0</v>
      </c>
      <c r="S120" s="30">
        <f>IF(I120=$S$2,$S$3*N120*K120*E120,0)</f>
        <v>0</v>
      </c>
      <c r="T120" s="30"/>
      <c r="U120" s="1"/>
    </row>
    <row r="121" spans="3:21" x14ac:dyDescent="0.25">
      <c r="C121" s="52" t="s">
        <v>97</v>
      </c>
      <c r="D121" s="3">
        <v>5</v>
      </c>
      <c r="E121" s="29">
        <f>AVERAGE(2.675,2.75,2.675,2.675,2.675,2.75)</f>
        <v>2.6999999999999997</v>
      </c>
      <c r="F121" s="20">
        <v>0.23</v>
      </c>
      <c r="G121" s="20">
        <v>0.6</v>
      </c>
      <c r="H121" s="53" t="s">
        <v>27</v>
      </c>
      <c r="I121" s="53">
        <v>16</v>
      </c>
      <c r="J121" s="52"/>
      <c r="K121" s="53">
        <v>2</v>
      </c>
      <c r="L121" s="8">
        <f>E121</f>
        <v>2.6999999999999997</v>
      </c>
      <c r="M121" s="27">
        <f>(2*47*I121)/1000</f>
        <v>1.504</v>
      </c>
      <c r="N121" s="27">
        <f>L121+M121</f>
        <v>4.2039999999999997</v>
      </c>
      <c r="O121" s="43">
        <f>IF(I121=$O$2,$O$3*N121*K121*E121,0)</f>
        <v>0</v>
      </c>
      <c r="P121" s="25">
        <f>IF(I121=$P$2,$P$3*N121*K121*E121,0)</f>
        <v>0</v>
      </c>
      <c r="Q121" s="33">
        <f>IF(I121=$Q$2,$Q$3*N121*K121*E121,0)</f>
        <v>0</v>
      </c>
      <c r="R121" s="30">
        <f>IF(I121=$R$2,$R$3*N121*K121*E121,0)</f>
        <v>35.874133333333326</v>
      </c>
      <c r="S121" s="30">
        <f>IF(I121=$S$2,$S$3*N121*K121*E121,0)</f>
        <v>0</v>
      </c>
      <c r="T121" s="30"/>
      <c r="U121" s="1"/>
    </row>
    <row r="122" spans="3:21" x14ac:dyDescent="0.25">
      <c r="C122" s="52" t="s">
        <v>97</v>
      </c>
      <c r="D122" s="3">
        <v>5</v>
      </c>
      <c r="E122" s="29">
        <f t="shared" ref="E122:E128" si="69">AVERAGE(2.675,2.75,2.675,2.675,2.675,2.75)</f>
        <v>2.6999999999999997</v>
      </c>
      <c r="F122" s="20">
        <v>0.23</v>
      </c>
      <c r="G122" s="20">
        <v>0.6</v>
      </c>
      <c r="H122" s="3" t="s">
        <v>25</v>
      </c>
      <c r="I122" s="3"/>
      <c r="J122" s="20"/>
      <c r="K122" s="3"/>
      <c r="L122" s="3"/>
      <c r="M122" s="27"/>
      <c r="N122" s="46"/>
      <c r="O122" s="43">
        <f>IF(I122=$O$2,$O$3*N122*K122*E122,0)</f>
        <v>0</v>
      </c>
      <c r="P122" s="25">
        <f>IF(I122=$P$2,$P$3*N122*K122*E122,0)</f>
        <v>0</v>
      </c>
      <c r="Q122" s="33">
        <f>IF(I122=$Q$2,$Q$3*N122*K122*E122,0)</f>
        <v>0</v>
      </c>
      <c r="R122" s="30">
        <f>IF(I122=$R$2,$R$3*N122*K122*E122,0)</f>
        <v>0</v>
      </c>
      <c r="S122" s="30">
        <f>IF(I122=$S$2,$S$3*N122*K122*E122,0)</f>
        <v>0</v>
      </c>
      <c r="T122" s="30"/>
      <c r="U122" s="1"/>
    </row>
    <row r="123" spans="3:21" x14ac:dyDescent="0.25">
      <c r="C123" s="52" t="s">
        <v>97</v>
      </c>
      <c r="D123" s="3">
        <v>5</v>
      </c>
      <c r="E123" s="29">
        <f t="shared" si="69"/>
        <v>2.6999999999999997</v>
      </c>
      <c r="F123" s="20">
        <v>0.23</v>
      </c>
      <c r="G123" s="20">
        <v>0.6</v>
      </c>
      <c r="H123" s="3" t="s">
        <v>29</v>
      </c>
      <c r="I123" s="3">
        <v>12</v>
      </c>
      <c r="J123" s="20"/>
      <c r="K123" s="3">
        <v>2</v>
      </c>
      <c r="L123" s="3">
        <f>E123/4+E131/4+0.38</f>
        <v>1.75</v>
      </c>
      <c r="M123" s="27"/>
      <c r="N123" s="46">
        <f>L123+M123</f>
        <v>1.75</v>
      </c>
      <c r="O123" s="43">
        <f>IF(I123=$O$2,$O$3*N123*K123*E123,0)</f>
        <v>0</v>
      </c>
      <c r="P123" s="25">
        <f>IF(I123=$P$2,$P$3*N123*K123*E123,0)</f>
        <v>0</v>
      </c>
      <c r="Q123" s="33">
        <f>IF(I123=$Q$2,$Q$3*N123*K123*E123,0)</f>
        <v>8.3999999999999986</v>
      </c>
      <c r="R123" s="30">
        <f>IF(I123=$R$2,$R$3*N123*K123*E123,0)</f>
        <v>0</v>
      </c>
      <c r="S123" s="30">
        <f>IF(I123=$S$2,$S$3*N123*K123*E123,0)</f>
        <v>0</v>
      </c>
      <c r="T123" s="30"/>
      <c r="U123" s="1"/>
    </row>
    <row r="124" spans="3:21" x14ac:dyDescent="0.25">
      <c r="C124" s="52" t="s">
        <v>97</v>
      </c>
      <c r="D124" s="3">
        <v>5</v>
      </c>
      <c r="E124" s="29">
        <f t="shared" si="69"/>
        <v>2.6999999999999997</v>
      </c>
      <c r="F124" s="20">
        <v>0.23</v>
      </c>
      <c r="G124" s="20">
        <v>0.6</v>
      </c>
      <c r="H124" s="3" t="s">
        <v>30</v>
      </c>
      <c r="I124" s="3"/>
      <c r="J124" s="20"/>
      <c r="K124" s="3"/>
      <c r="L124" s="3"/>
      <c r="M124" s="27"/>
      <c r="N124" s="27"/>
      <c r="O124" s="43">
        <f>IF(I124=$O$2,$O$3*N124*K124*E124,0)</f>
        <v>0</v>
      </c>
      <c r="P124" s="25">
        <f>IF(I124=$P$2,$P$3*N124*K124*E124,0)</f>
        <v>0</v>
      </c>
      <c r="Q124" s="33">
        <f>IF(I124=$Q$2,$Q$3*N124*K124*E124,0)</f>
        <v>0</v>
      </c>
      <c r="R124" s="30">
        <f>IF(I124=$R$2,$R$3*N124*K124*E124,0)</f>
        <v>0</v>
      </c>
      <c r="S124" s="30">
        <f>IF(I124=$S$2,$S$3*N124*K124*E124,0)</f>
        <v>0</v>
      </c>
      <c r="T124" s="62"/>
    </row>
    <row r="125" spans="3:21" x14ac:dyDescent="0.25">
      <c r="C125" s="52" t="s">
        <v>97</v>
      </c>
      <c r="D125" s="3">
        <v>5</v>
      </c>
      <c r="E125" s="29">
        <f t="shared" si="69"/>
        <v>2.6999999999999997</v>
      </c>
      <c r="F125" s="20">
        <v>0.23</v>
      </c>
      <c r="G125" s="20">
        <v>0.6</v>
      </c>
      <c r="H125" s="3" t="s">
        <v>31</v>
      </c>
      <c r="I125" s="3"/>
      <c r="J125" s="20"/>
      <c r="K125" s="3"/>
      <c r="L125" s="3"/>
      <c r="M125" s="27"/>
      <c r="N125" s="27"/>
      <c r="O125" s="43">
        <f>IF(I125=$O$2,$O$3*N125*K125*E125,0)</f>
        <v>0</v>
      </c>
      <c r="P125" s="25">
        <f>IF(I125=$P$2,$P$3*N125*K125*E125,0)</f>
        <v>0</v>
      </c>
      <c r="Q125" s="33">
        <f>IF(I125=$Q$2,$Q$3*N125*K125*E125,0)</f>
        <v>0</v>
      </c>
      <c r="R125" s="30">
        <f>IF(I125=$R$2,$R$3*N125*K125*E125,0)</f>
        <v>0</v>
      </c>
      <c r="S125" s="30">
        <f>IF(I125=$S$2,$S$3*N125*K125*E125,0)</f>
        <v>0</v>
      </c>
      <c r="T125" s="62"/>
    </row>
    <row r="126" spans="3:21" x14ac:dyDescent="0.25">
      <c r="C126" s="52" t="s">
        <v>97</v>
      </c>
      <c r="D126" s="49">
        <v>5</v>
      </c>
      <c r="E126" s="29">
        <f t="shared" si="69"/>
        <v>2.6999999999999997</v>
      </c>
      <c r="F126" s="48">
        <v>0.23</v>
      </c>
      <c r="G126" s="48">
        <v>0.6</v>
      </c>
      <c r="H126" s="49" t="s">
        <v>32</v>
      </c>
      <c r="I126" s="49">
        <v>12</v>
      </c>
      <c r="J126" s="48"/>
      <c r="K126" s="49">
        <v>2</v>
      </c>
      <c r="L126" s="50">
        <f>E126</f>
        <v>2.6999999999999997</v>
      </c>
      <c r="M126" s="51">
        <f>(2*56*I126)/1000</f>
        <v>1.3440000000000001</v>
      </c>
      <c r="N126" s="51">
        <f>L126+M126</f>
        <v>4.0439999999999996</v>
      </c>
      <c r="O126" s="43">
        <f>IF(I126=$O$2,$O$3*N126*K126*E126,0)</f>
        <v>0</v>
      </c>
      <c r="P126" s="25">
        <f>IF(I126=$P$2,$P$3*N126*K126*E126,0)</f>
        <v>0</v>
      </c>
      <c r="Q126" s="33">
        <f>IF(I126=$Q$2,$Q$3*N126*K126*E126,0)</f>
        <v>19.411199999999994</v>
      </c>
      <c r="R126" s="30">
        <f>IF(I126=$R$2,$R$3*N126*K126*E126,0)</f>
        <v>0</v>
      </c>
      <c r="S126" s="30">
        <f>IF(I126=$S$2,$S$3*N126*K126*E126,0)</f>
        <v>0</v>
      </c>
      <c r="T126" s="62"/>
    </row>
    <row r="127" spans="3:21" x14ac:dyDescent="0.25">
      <c r="C127" s="52" t="s">
        <v>97</v>
      </c>
      <c r="D127" s="49">
        <v>5</v>
      </c>
      <c r="E127" s="29">
        <f t="shared" si="69"/>
        <v>2.6999999999999997</v>
      </c>
      <c r="F127" s="48">
        <v>0.23</v>
      </c>
      <c r="G127" s="48">
        <v>0.6</v>
      </c>
      <c r="H127" s="3" t="s">
        <v>42</v>
      </c>
      <c r="I127" s="3">
        <v>8</v>
      </c>
      <c r="J127" s="20">
        <v>0.1</v>
      </c>
      <c r="K127" s="6">
        <f>(E127/2)/J127+1</f>
        <v>14.499999999999998</v>
      </c>
      <c r="L127" s="3">
        <f>2*(F127+G127)</f>
        <v>1.66</v>
      </c>
      <c r="M127" s="27">
        <f>2*8*I127/1000</f>
        <v>0.128</v>
      </c>
      <c r="N127" s="51">
        <f t="shared" ref="N127:N128" si="70">L127+M127</f>
        <v>1.7879999999999998</v>
      </c>
      <c r="O127" s="43">
        <f>IF(I127=$O$2,$O$3*N127*K127*E127,0)</f>
        <v>27.654399999999988</v>
      </c>
      <c r="P127" s="25">
        <f>IF(I127=$P$2,$P$3*N127*K127*E127,0)</f>
        <v>0</v>
      </c>
      <c r="Q127" s="33">
        <f>IF(I127=$Q$2,$Q$3*N127*K127*E127,0)</f>
        <v>0</v>
      </c>
      <c r="R127" s="30">
        <f>IF(I127=$R$2,$R$3*N127*K127*E127,0)</f>
        <v>0</v>
      </c>
      <c r="S127" s="30">
        <f>IF(I127=$S$2,$S$3*N127*K127*E127,0)</f>
        <v>0</v>
      </c>
      <c r="T127" s="62"/>
    </row>
    <row r="128" spans="3:21" x14ac:dyDescent="0.25">
      <c r="C128" s="52" t="s">
        <v>97</v>
      </c>
      <c r="D128" s="3">
        <v>5</v>
      </c>
      <c r="E128" s="29">
        <f t="shared" si="69"/>
        <v>2.6999999999999997</v>
      </c>
      <c r="F128" s="20">
        <v>0.23</v>
      </c>
      <c r="G128" s="20">
        <v>0.6</v>
      </c>
      <c r="H128" s="3" t="s">
        <v>42</v>
      </c>
      <c r="I128" s="3">
        <v>8</v>
      </c>
      <c r="J128" s="20">
        <v>0.15</v>
      </c>
      <c r="K128" s="6">
        <f>(E128/2)/J128+1</f>
        <v>10</v>
      </c>
      <c r="L128" s="3">
        <f>2*(F128+G128)</f>
        <v>1.66</v>
      </c>
      <c r="M128" s="27">
        <f>2*8*I128/1000</f>
        <v>0.128</v>
      </c>
      <c r="N128" s="51">
        <f t="shared" si="70"/>
        <v>1.7879999999999998</v>
      </c>
      <c r="O128" s="43">
        <f>IF(I128=$O$2,$O$3*N128*K128*E128,0)</f>
        <v>19.071999999999992</v>
      </c>
      <c r="P128" s="25">
        <f>IF(I128=$P$2,$P$3*N128*K128*E128,0)</f>
        <v>0</v>
      </c>
      <c r="Q128" s="33">
        <f>IF(I128=$Q$2,$Q$3*N128*K128*E128,0)</f>
        <v>0</v>
      </c>
      <c r="R128" s="30">
        <f>IF(I128=$R$2,$R$3*N128*K128*E128,0)</f>
        <v>0</v>
      </c>
      <c r="S128" s="30">
        <f>IF(I128=$S$2,$S$3*N128*K128*E128,0)</f>
        <v>0</v>
      </c>
      <c r="T128" s="62"/>
    </row>
    <row r="129" spans="3:20" x14ac:dyDescent="0.25">
      <c r="C129" s="52" t="s">
        <v>98</v>
      </c>
      <c r="D129" s="3">
        <v>5</v>
      </c>
      <c r="E129" s="29">
        <f>AVERAGE(2.675,2.675,2.825,2.8,2.925)</f>
        <v>2.7800000000000002</v>
      </c>
      <c r="F129" s="20">
        <v>0.23</v>
      </c>
      <c r="G129" s="20">
        <v>0.6</v>
      </c>
      <c r="H129" s="53" t="s">
        <v>27</v>
      </c>
      <c r="I129" s="53">
        <v>16</v>
      </c>
      <c r="J129" s="52"/>
      <c r="K129" s="53">
        <v>2</v>
      </c>
      <c r="L129" s="8">
        <f>E129</f>
        <v>2.7800000000000002</v>
      </c>
      <c r="M129" s="27">
        <f>(2*47*I129)/1000</f>
        <v>1.504</v>
      </c>
      <c r="N129" s="27">
        <f>L129+M129</f>
        <v>4.2840000000000007</v>
      </c>
      <c r="O129" s="43">
        <f>IF(I129=$O$2,$O$3*N129*K129*E129,0)</f>
        <v>0</v>
      </c>
      <c r="P129" s="25">
        <f>IF(I129=$P$2,$P$3*N129*K129*E129,0)</f>
        <v>0</v>
      </c>
      <c r="Q129" s="33">
        <f>IF(I129=$Q$2,$Q$3*N129*K129*E129,0)</f>
        <v>0</v>
      </c>
      <c r="R129" s="30">
        <f>IF(I129=$R$2,$R$3*N129*K129*E129,0)</f>
        <v>37.639964444444452</v>
      </c>
      <c r="S129" s="30">
        <f>IF(I129=$S$2,$S$3*N129*K129*E129,0)</f>
        <v>0</v>
      </c>
      <c r="T129" s="62"/>
    </row>
    <row r="130" spans="3:20" x14ac:dyDescent="0.25">
      <c r="C130" s="52" t="s">
        <v>98</v>
      </c>
      <c r="D130" s="3">
        <v>5</v>
      </c>
      <c r="E130" s="29">
        <f t="shared" ref="E130:E136" si="71">AVERAGE(2.675,2.675,2.825,2.8,2.925)</f>
        <v>2.7800000000000002</v>
      </c>
      <c r="F130" s="20">
        <v>0.23</v>
      </c>
      <c r="G130" s="20">
        <v>0.6</v>
      </c>
      <c r="H130" s="3" t="s">
        <v>25</v>
      </c>
      <c r="I130" s="3"/>
      <c r="J130" s="20"/>
      <c r="K130" s="3"/>
      <c r="L130" s="3"/>
      <c r="M130" s="27"/>
      <c r="N130" s="46"/>
      <c r="O130" s="43">
        <f>IF(I130=$O$2,$O$3*N130*K130*E130,0)</f>
        <v>0</v>
      </c>
      <c r="P130" s="25">
        <f>IF(I130=$P$2,$P$3*N130*K130*E130,0)</f>
        <v>0</v>
      </c>
      <c r="Q130" s="33">
        <f>IF(I130=$Q$2,$Q$3*N130*K130*E130,0)</f>
        <v>0</v>
      </c>
      <c r="R130" s="30">
        <f>IF(I130=$R$2,$R$3*N130*K130*E130,0)</f>
        <v>0</v>
      </c>
      <c r="S130" s="30">
        <f>IF(I130=$S$2,$S$3*N130*K130*E130,0)</f>
        <v>0</v>
      </c>
      <c r="T130" s="62"/>
    </row>
    <row r="131" spans="3:20" x14ac:dyDescent="0.25">
      <c r="C131" s="52" t="s">
        <v>98</v>
      </c>
      <c r="D131" s="3">
        <v>5</v>
      </c>
      <c r="E131" s="29">
        <f t="shared" si="71"/>
        <v>2.7800000000000002</v>
      </c>
      <c r="F131" s="20">
        <v>0.23</v>
      </c>
      <c r="G131" s="20">
        <v>0.6</v>
      </c>
      <c r="H131" s="3" t="s">
        <v>29</v>
      </c>
      <c r="I131" s="3">
        <v>12</v>
      </c>
      <c r="J131" s="20"/>
      <c r="K131" s="3">
        <v>2</v>
      </c>
      <c r="L131" s="3">
        <v>1.75</v>
      </c>
      <c r="M131" s="27"/>
      <c r="N131" s="46">
        <f>L131+M131</f>
        <v>1.75</v>
      </c>
      <c r="O131" s="43">
        <f>IF(I131=$O$2,$O$3*N131*K131*E131,0)</f>
        <v>0</v>
      </c>
      <c r="P131" s="25">
        <f>IF(I131=$P$2,$P$3*N131*K131*E131,0)</f>
        <v>0</v>
      </c>
      <c r="Q131" s="33">
        <f>IF(I131=$Q$2,$Q$3*N131*K131*E131,0)</f>
        <v>8.6488888888888891</v>
      </c>
      <c r="R131" s="30">
        <f>IF(I131=$R$2,$R$3*N131*K131*E131,0)</f>
        <v>0</v>
      </c>
      <c r="S131" s="30">
        <f>IF(I131=$S$2,$S$3*N131*K131*E131,0)</f>
        <v>0</v>
      </c>
      <c r="T131" s="62"/>
    </row>
    <row r="132" spans="3:20" x14ac:dyDescent="0.25">
      <c r="C132" s="52" t="s">
        <v>98</v>
      </c>
      <c r="D132" s="3">
        <v>5</v>
      </c>
      <c r="E132" s="29">
        <f t="shared" si="71"/>
        <v>2.7800000000000002</v>
      </c>
      <c r="F132" s="20">
        <v>0.23</v>
      </c>
      <c r="G132" s="20">
        <v>0.6</v>
      </c>
      <c r="H132" s="3" t="s">
        <v>30</v>
      </c>
      <c r="I132" s="3"/>
      <c r="J132" s="20"/>
      <c r="K132" s="3"/>
      <c r="L132" s="3"/>
      <c r="M132" s="27"/>
      <c r="N132" s="27"/>
      <c r="O132" s="43">
        <f>IF(I132=$O$2,$O$3*N132*K132*E132,0)</f>
        <v>0</v>
      </c>
      <c r="P132" s="25">
        <f>IF(I132=$P$2,$P$3*N132*K132*E132,0)</f>
        <v>0</v>
      </c>
      <c r="Q132" s="33">
        <f>IF(I132=$Q$2,$Q$3*N132*K132*E132,0)</f>
        <v>0</v>
      </c>
      <c r="R132" s="30">
        <f>IF(I132=$R$2,$R$3*N132*K132*E132,0)</f>
        <v>0</v>
      </c>
      <c r="S132" s="30">
        <f>IF(I132=$S$2,$S$3*N132*K132*E132,0)</f>
        <v>0</v>
      </c>
      <c r="T132" s="62"/>
    </row>
    <row r="133" spans="3:20" x14ac:dyDescent="0.25">
      <c r="C133" s="52" t="s">
        <v>98</v>
      </c>
      <c r="D133" s="3">
        <v>5</v>
      </c>
      <c r="E133" s="29">
        <f t="shared" si="71"/>
        <v>2.7800000000000002</v>
      </c>
      <c r="F133" s="20">
        <v>0.23</v>
      </c>
      <c r="G133" s="20">
        <v>0.6</v>
      </c>
      <c r="H133" s="3" t="s">
        <v>31</v>
      </c>
      <c r="I133" s="3"/>
      <c r="J133" s="20"/>
      <c r="K133" s="3"/>
      <c r="L133" s="3"/>
      <c r="M133" s="27"/>
      <c r="N133" s="27"/>
      <c r="O133" s="43">
        <f>IF(I133=$O$2,$O$3*N133*K133*E133,0)</f>
        <v>0</v>
      </c>
      <c r="P133" s="25">
        <f>IF(I133=$P$2,$P$3*N133*K133*E133,0)</f>
        <v>0</v>
      </c>
      <c r="Q133" s="33">
        <f>IF(I133=$Q$2,$Q$3*N133*K133*E133,0)</f>
        <v>0</v>
      </c>
      <c r="R133" s="30">
        <f>IF(I133=$R$2,$R$3*N133*K133*E133,0)</f>
        <v>0</v>
      </c>
      <c r="S133" s="30">
        <f>IF(I133=$S$2,$S$3*N133*K133*E133,0)</f>
        <v>0</v>
      </c>
      <c r="T133" s="62"/>
    </row>
    <row r="134" spans="3:20" x14ac:dyDescent="0.25">
      <c r="C134" s="52" t="s">
        <v>98</v>
      </c>
      <c r="D134" s="49">
        <v>5</v>
      </c>
      <c r="E134" s="29">
        <f t="shared" si="71"/>
        <v>2.7800000000000002</v>
      </c>
      <c r="F134" s="48">
        <v>0.23</v>
      </c>
      <c r="G134" s="48">
        <v>0.6</v>
      </c>
      <c r="H134" s="49" t="s">
        <v>32</v>
      </c>
      <c r="I134" s="49">
        <v>12</v>
      </c>
      <c r="J134" s="48"/>
      <c r="K134" s="49">
        <v>2</v>
      </c>
      <c r="L134" s="50">
        <f>E134</f>
        <v>2.7800000000000002</v>
      </c>
      <c r="M134" s="51">
        <f>(2*56*I134)/1000</f>
        <v>1.3440000000000001</v>
      </c>
      <c r="N134" s="51">
        <f>L134+M134</f>
        <v>4.1240000000000006</v>
      </c>
      <c r="O134" s="43">
        <f>IF(I134=$O$2,$O$3*N134*K134*E134,0)</f>
        <v>0</v>
      </c>
      <c r="P134" s="25">
        <f>IF(I134=$P$2,$P$3*N134*K134*E134,0)</f>
        <v>0</v>
      </c>
      <c r="Q134" s="33">
        <f>IF(I134=$Q$2,$Q$3*N134*K134*E134,0)</f>
        <v>20.381724444444448</v>
      </c>
      <c r="R134" s="30">
        <f>IF(I134=$R$2,$R$3*N134*K134*E134,0)</f>
        <v>0</v>
      </c>
      <c r="S134" s="30">
        <f>IF(I134=$S$2,$S$3*N134*K134*E134,0)</f>
        <v>0</v>
      </c>
      <c r="T134" s="62"/>
    </row>
    <row r="135" spans="3:20" x14ac:dyDescent="0.25">
      <c r="C135" s="52" t="s">
        <v>98</v>
      </c>
      <c r="D135" s="3">
        <v>5</v>
      </c>
      <c r="E135" s="29">
        <f t="shared" si="71"/>
        <v>2.7800000000000002</v>
      </c>
      <c r="F135" s="20">
        <v>0.23</v>
      </c>
      <c r="G135" s="20">
        <v>0.6</v>
      </c>
      <c r="H135" s="3" t="s">
        <v>42</v>
      </c>
      <c r="I135" s="3">
        <v>8</v>
      </c>
      <c r="J135" s="3">
        <v>0.1</v>
      </c>
      <c r="K135" s="6">
        <f>(E135/2)/J135+1</f>
        <v>14.9</v>
      </c>
      <c r="L135" s="3">
        <f>2*(F135+G135)</f>
        <v>1.66</v>
      </c>
      <c r="M135" s="27">
        <f>2*8*I135/1000</f>
        <v>0.128</v>
      </c>
      <c r="N135" s="51">
        <f t="shared" ref="N135:N136" si="72">L135+M135</f>
        <v>1.7879999999999998</v>
      </c>
      <c r="O135" s="43">
        <f>IF(I135=$O$2,$O$3*N135*K135*E135,0)</f>
        <v>29.259273481481479</v>
      </c>
      <c r="P135" s="25">
        <f>IF(I135=$P$2,$P$3*N135*K135*E135,0)</f>
        <v>0</v>
      </c>
      <c r="Q135" s="33">
        <f>IF(I135=$Q$2,$Q$3*N135*K135*E135,0)</f>
        <v>0</v>
      </c>
      <c r="R135" s="30">
        <f>IF(I135=$R$2,$R$3*N135*K135*E135,0)</f>
        <v>0</v>
      </c>
      <c r="S135" s="30">
        <f>IF(I135=$S$2,$S$3*N135*K135*E135,0)</f>
        <v>0</v>
      </c>
      <c r="T135" s="62"/>
    </row>
    <row r="136" spans="3:20" x14ac:dyDescent="0.25">
      <c r="C136" s="52" t="s">
        <v>98</v>
      </c>
      <c r="D136" s="3">
        <v>5</v>
      </c>
      <c r="E136" s="29">
        <f t="shared" si="71"/>
        <v>2.7800000000000002</v>
      </c>
      <c r="F136" s="20">
        <v>0.23</v>
      </c>
      <c r="G136" s="20">
        <v>0.6</v>
      </c>
      <c r="H136" s="3" t="s">
        <v>42</v>
      </c>
      <c r="I136" s="3">
        <v>8</v>
      </c>
      <c r="J136" s="3">
        <v>0.15</v>
      </c>
      <c r="K136" s="6">
        <f>(E136/2)/J136+1</f>
        <v>10.266666666666667</v>
      </c>
      <c r="L136" s="3">
        <f>2*(F136+G136)</f>
        <v>1.66</v>
      </c>
      <c r="M136" s="27">
        <f>2*8*I136/1000</f>
        <v>0.128</v>
      </c>
      <c r="N136" s="51">
        <f t="shared" si="72"/>
        <v>1.7879999999999998</v>
      </c>
      <c r="O136" s="43">
        <f>IF(I136=$O$2,$O$3*N136*K136*E136,0)</f>
        <v>20.160752197530861</v>
      </c>
      <c r="P136" s="25">
        <f>IF(I136=$P$2,$P$3*N136*K136*E136,0)</f>
        <v>0</v>
      </c>
      <c r="Q136" s="33">
        <f>IF(I136=$Q$2,$Q$3*N136*K136*E136,0)</f>
        <v>0</v>
      </c>
      <c r="R136" s="30">
        <f>IF(I136=$R$2,$R$3*N136*K136*E136,0)</f>
        <v>0</v>
      </c>
      <c r="S136" s="30">
        <f>IF(I136=$S$2,$S$3*N136*K136*E136,0)</f>
        <v>0</v>
      </c>
      <c r="T136" s="62"/>
    </row>
    <row r="137" spans="3:20" x14ac:dyDescent="0.25">
      <c r="C137" s="52" t="s">
        <v>99</v>
      </c>
      <c r="D137" s="3">
        <v>1</v>
      </c>
      <c r="E137" s="29">
        <f>AVERAGE(2.83,2.21)</f>
        <v>2.52</v>
      </c>
      <c r="F137" s="20">
        <v>0.23</v>
      </c>
      <c r="G137" s="20">
        <v>0.6</v>
      </c>
      <c r="H137" s="3" t="s">
        <v>27</v>
      </c>
      <c r="I137" s="3">
        <v>16</v>
      </c>
      <c r="J137" s="20"/>
      <c r="K137" s="53">
        <v>2</v>
      </c>
      <c r="L137" s="8">
        <f>E137</f>
        <v>2.52</v>
      </c>
      <c r="M137" s="27">
        <f>(2*47*I137)/1000</f>
        <v>1.504</v>
      </c>
      <c r="N137" s="27">
        <f>L137+M137</f>
        <v>4.024</v>
      </c>
      <c r="O137" s="43">
        <f>IF(I137=$O$2,$O$3*N137*K137*E137,0)</f>
        <v>0</v>
      </c>
      <c r="P137" s="25">
        <f>IF(I137=$P$2,$P$3*N137*K137*E137,0)</f>
        <v>0</v>
      </c>
      <c r="Q137" s="33">
        <f>IF(I137=$Q$2,$Q$3*N137*K137*E137,0)</f>
        <v>0</v>
      </c>
      <c r="R137" s="30">
        <f>IF(I137=$R$2,$R$3*N137*K137*E137,0)</f>
        <v>32.048924444444445</v>
      </c>
      <c r="S137" s="30">
        <f>IF(I137=$S$2,$S$3*N137*K137*E137,0)</f>
        <v>0</v>
      </c>
      <c r="T137" s="62"/>
    </row>
    <row r="138" spans="3:20" x14ac:dyDescent="0.25">
      <c r="C138" s="52" t="s">
        <v>99</v>
      </c>
      <c r="D138" s="3">
        <v>1</v>
      </c>
      <c r="E138" s="29">
        <f t="shared" ref="E138:E144" si="73">AVERAGE(2.83,2.21)</f>
        <v>2.52</v>
      </c>
      <c r="F138" s="20">
        <v>0.23</v>
      </c>
      <c r="G138" s="20">
        <v>0.6</v>
      </c>
      <c r="H138" s="3" t="s">
        <v>25</v>
      </c>
      <c r="I138" s="3"/>
      <c r="J138" s="20"/>
      <c r="K138" s="3"/>
      <c r="L138" s="3"/>
      <c r="M138" s="27"/>
      <c r="N138" s="46"/>
      <c r="O138" s="43">
        <f>IF(I138=$O$2,$O$3*N138*K138*E138,0)</f>
        <v>0</v>
      </c>
      <c r="P138" s="25">
        <f>IF(I138=$P$2,$P$3*N138*K138*E138,0)</f>
        <v>0</v>
      </c>
      <c r="Q138" s="33">
        <f>IF(I138=$Q$2,$Q$3*N138*K138*E138,0)</f>
        <v>0</v>
      </c>
      <c r="R138" s="30">
        <f>IF(I138=$R$2,$R$3*N138*K138*E138,0)</f>
        <v>0</v>
      </c>
      <c r="S138" s="30">
        <f>IF(I138=$S$2,$S$3*N138*K138*E138,0)</f>
        <v>0</v>
      </c>
      <c r="T138" s="62"/>
    </row>
    <row r="139" spans="3:20" x14ac:dyDescent="0.25">
      <c r="C139" s="52" t="s">
        <v>99</v>
      </c>
      <c r="D139" s="3">
        <v>1</v>
      </c>
      <c r="E139" s="29">
        <f t="shared" si="73"/>
        <v>2.52</v>
      </c>
      <c r="F139" s="20">
        <v>0.23</v>
      </c>
      <c r="G139" s="20">
        <v>0.6</v>
      </c>
      <c r="H139" s="3" t="s">
        <v>29</v>
      </c>
      <c r="I139" s="3">
        <v>12</v>
      </c>
      <c r="J139" s="20"/>
      <c r="K139" s="3">
        <v>1</v>
      </c>
      <c r="L139" s="54">
        <f>E139/4+E147/4+0.3</f>
        <v>1.6718750000000002</v>
      </c>
      <c r="M139" s="55"/>
      <c r="N139" s="46">
        <f>L139+M139</f>
        <v>1.6718750000000002</v>
      </c>
      <c r="O139" s="43">
        <f>IF(I139=$O$2,$O$3*N139*K139*E139,0)</f>
        <v>0</v>
      </c>
      <c r="P139" s="25">
        <f>IF(I139=$P$2,$P$3*N139*K139*E139,0)</f>
        <v>0</v>
      </c>
      <c r="Q139" s="33">
        <f>IF(I139=$Q$2,$Q$3*N139*K139*E139,0)</f>
        <v>3.7450000000000001</v>
      </c>
      <c r="R139" s="30">
        <f>IF(I139=$R$2,$R$3*N139*K139*E139,0)</f>
        <v>0</v>
      </c>
      <c r="S139" s="30">
        <f>IF(I139=$S$2,$S$3*N139*K139*E139,0)</f>
        <v>0</v>
      </c>
      <c r="T139" s="62"/>
    </row>
    <row r="140" spans="3:20" x14ac:dyDescent="0.25">
      <c r="C140" s="52" t="s">
        <v>99</v>
      </c>
      <c r="D140" s="3">
        <v>1</v>
      </c>
      <c r="E140" s="29">
        <f t="shared" si="73"/>
        <v>2.52</v>
      </c>
      <c r="F140" s="20">
        <v>0.23</v>
      </c>
      <c r="G140" s="20">
        <v>0.6</v>
      </c>
      <c r="H140" s="3" t="s">
        <v>30</v>
      </c>
      <c r="I140" s="3"/>
      <c r="J140" s="20"/>
      <c r="K140" s="3"/>
      <c r="L140" s="3"/>
      <c r="M140" s="55"/>
      <c r="N140" s="27"/>
      <c r="O140" s="43">
        <f>IF(I140=$O$2,$O$3*N140*K140*E140,0)</f>
        <v>0</v>
      </c>
      <c r="P140" s="25">
        <f>IF(I140=$P$2,$P$3*N140*K140*E140,0)</f>
        <v>0</v>
      </c>
      <c r="Q140" s="33">
        <f>IF(I140=$Q$2,$Q$3*N140*K140*E140,0)</f>
        <v>0</v>
      </c>
      <c r="R140" s="30">
        <f>IF(I140=$R$2,$R$3*N140*K140*E140,0)</f>
        <v>0</v>
      </c>
      <c r="S140" s="30">
        <f>IF(I140=$S$2,$S$3*N140*K140*E140,0)</f>
        <v>0</v>
      </c>
      <c r="T140" s="62"/>
    </row>
    <row r="141" spans="3:20" x14ac:dyDescent="0.25">
      <c r="C141" s="52" t="s">
        <v>99</v>
      </c>
      <c r="D141" s="3">
        <v>1</v>
      </c>
      <c r="E141" s="29">
        <f t="shared" si="73"/>
        <v>2.52</v>
      </c>
      <c r="F141" s="20">
        <v>0.23</v>
      </c>
      <c r="G141" s="20">
        <v>0.6</v>
      </c>
      <c r="H141" s="3" t="s">
        <v>31</v>
      </c>
      <c r="I141" s="3"/>
      <c r="J141" s="20"/>
      <c r="K141" s="3"/>
      <c r="L141" s="3"/>
      <c r="M141" s="55"/>
      <c r="N141" s="27"/>
      <c r="O141" s="43">
        <f>IF(I141=$O$2,$O$3*N141*K141*E141,0)</f>
        <v>0</v>
      </c>
      <c r="P141" s="25">
        <f>IF(I141=$P$2,$P$3*N141*K141*E141,0)</f>
        <v>0</v>
      </c>
      <c r="Q141" s="33">
        <f>IF(I141=$Q$2,$Q$3*N141*K141*E141,0)</f>
        <v>0</v>
      </c>
      <c r="R141" s="30">
        <f>IF(I141=$R$2,$R$3*N141*K141*E141,0)</f>
        <v>0</v>
      </c>
      <c r="S141" s="30">
        <f>IF(I141=$S$2,$S$3*N141*K141*E141,0)</f>
        <v>0</v>
      </c>
      <c r="T141" s="62"/>
    </row>
    <row r="142" spans="3:20" x14ac:dyDescent="0.25">
      <c r="C142" s="52" t="s">
        <v>99</v>
      </c>
      <c r="D142" s="53">
        <v>1</v>
      </c>
      <c r="E142" s="29">
        <f t="shared" si="73"/>
        <v>2.52</v>
      </c>
      <c r="F142" s="52">
        <v>0.23</v>
      </c>
      <c r="G142" s="52">
        <v>0.6</v>
      </c>
      <c r="H142" s="49" t="s">
        <v>32</v>
      </c>
      <c r="I142" s="49">
        <v>12</v>
      </c>
      <c r="J142" s="48"/>
      <c r="K142" s="49">
        <v>2</v>
      </c>
      <c r="L142" s="50">
        <f>E142</f>
        <v>2.52</v>
      </c>
      <c r="M142" s="56">
        <f>(2*56*I142)/1000</f>
        <v>1.3440000000000001</v>
      </c>
      <c r="N142" s="51">
        <f>L142+M142</f>
        <v>3.8639999999999999</v>
      </c>
      <c r="O142" s="43">
        <f>IF(I142=$O$2,$O$3*N142*K142*E142,0)</f>
        <v>0</v>
      </c>
      <c r="P142" s="25">
        <f>IF(I142=$P$2,$P$3*N142*K142*E142,0)</f>
        <v>0</v>
      </c>
      <c r="Q142" s="33">
        <f>IF(I142=$Q$2,$Q$3*N142*K142*E142,0)</f>
        <v>17.31072</v>
      </c>
      <c r="R142" s="30">
        <f>IF(I142=$R$2,$R$3*N142*K142*E142,0)</f>
        <v>0</v>
      </c>
      <c r="S142" s="30">
        <f>IF(I142=$S$2,$S$3*N142*K142*E142,0)</f>
        <v>0</v>
      </c>
      <c r="T142" s="62"/>
    </row>
    <row r="143" spans="3:20" x14ac:dyDescent="0.25">
      <c r="C143" s="52" t="s">
        <v>99</v>
      </c>
      <c r="D143" s="53">
        <v>1</v>
      </c>
      <c r="E143" s="29">
        <f t="shared" si="73"/>
        <v>2.52</v>
      </c>
      <c r="F143" s="52">
        <v>0.23</v>
      </c>
      <c r="G143" s="52">
        <v>0.6</v>
      </c>
      <c r="H143" s="3" t="s">
        <v>42</v>
      </c>
      <c r="I143" s="3">
        <v>8</v>
      </c>
      <c r="J143" s="3">
        <v>0.1</v>
      </c>
      <c r="K143" s="6">
        <f>(E143/2)/J143+1</f>
        <v>13.6</v>
      </c>
      <c r="L143" s="3">
        <f>2*(F143+G143)</f>
        <v>1.66</v>
      </c>
      <c r="M143" s="21">
        <f>2*8*I143/1000</f>
        <v>0.128</v>
      </c>
      <c r="N143" s="51">
        <f t="shared" ref="N143:N144" si="74">L143+M143</f>
        <v>1.7879999999999998</v>
      </c>
      <c r="O143" s="43">
        <f>IF(I143=$O$2,$O$3*N143*K143*E143,0)</f>
        <v>24.208725333333327</v>
      </c>
      <c r="P143" s="25">
        <f>IF(I143=$P$2,$P$3*N143*K143*E143,0)</f>
        <v>0</v>
      </c>
      <c r="Q143" s="33">
        <f>IF(I143=$Q$2,$Q$3*N143*K143*E143,0)</f>
        <v>0</v>
      </c>
      <c r="R143" s="30">
        <f>IF(I143=$R$2,$R$3*N143*K143*E143,0)</f>
        <v>0</v>
      </c>
      <c r="S143" s="30">
        <f>IF(I143=$S$2,$S$3*N143*K143*E143,0)</f>
        <v>0</v>
      </c>
      <c r="T143" s="62"/>
    </row>
    <row r="144" spans="3:20" x14ac:dyDescent="0.25">
      <c r="C144" s="52" t="s">
        <v>99</v>
      </c>
      <c r="D144" s="53">
        <v>1</v>
      </c>
      <c r="E144" s="29">
        <f t="shared" si="73"/>
        <v>2.52</v>
      </c>
      <c r="F144" s="52">
        <v>0.23</v>
      </c>
      <c r="G144" s="52">
        <v>0.6</v>
      </c>
      <c r="H144" s="3" t="s">
        <v>42</v>
      </c>
      <c r="I144" s="3">
        <v>8</v>
      </c>
      <c r="J144" s="3">
        <v>0.15</v>
      </c>
      <c r="K144" s="6">
        <f>(E144/2)/J144+1</f>
        <v>9.4</v>
      </c>
      <c r="L144" s="3">
        <f>2*(F144+G144)</f>
        <v>1.66</v>
      </c>
      <c r="M144" s="21">
        <f>2*8*I144/1000</f>
        <v>0.128</v>
      </c>
      <c r="N144" s="51">
        <f t="shared" si="74"/>
        <v>1.7879999999999998</v>
      </c>
      <c r="O144" s="43">
        <f>IF(I144=$O$2,$O$3*N144*K144*E144,0)</f>
        <v>16.732501333333332</v>
      </c>
      <c r="P144" s="25">
        <f>IF(I144=$P$2,$P$3*N144*K144*E144,0)</f>
        <v>0</v>
      </c>
      <c r="Q144" s="33">
        <f>IF(I144=$Q$2,$Q$3*N144*K144*E144,0)</f>
        <v>0</v>
      </c>
      <c r="R144" s="30">
        <f>IF(I144=$R$2,$R$3*N144*K144*E144,0)</f>
        <v>0</v>
      </c>
      <c r="S144" s="30">
        <f>IF(I144=$S$2,$S$3*N144*K144*E144,0)</f>
        <v>0</v>
      </c>
      <c r="T144" s="62"/>
    </row>
    <row r="145" spans="3:20" x14ac:dyDescent="0.25">
      <c r="C145" s="52" t="s">
        <v>100</v>
      </c>
      <c r="D145" s="53">
        <v>2</v>
      </c>
      <c r="E145" s="29">
        <f>AVERAGE(2.795,3.14)</f>
        <v>2.9675000000000002</v>
      </c>
      <c r="F145" s="52">
        <v>0.23</v>
      </c>
      <c r="G145" s="52">
        <v>0.6</v>
      </c>
      <c r="H145" s="53" t="s">
        <v>27</v>
      </c>
      <c r="I145" s="53">
        <v>16</v>
      </c>
      <c r="J145" s="52"/>
      <c r="K145" s="53">
        <v>2</v>
      </c>
      <c r="L145" s="8">
        <f>E145</f>
        <v>2.9675000000000002</v>
      </c>
      <c r="M145" s="21">
        <f>(2*47*I145)/1000</f>
        <v>1.504</v>
      </c>
      <c r="N145" s="27">
        <f>L145+M145</f>
        <v>4.4715000000000007</v>
      </c>
      <c r="O145" s="43">
        <f>IF(I145=$O$2,$O$3*N145*K145*E145,0)</f>
        <v>0</v>
      </c>
      <c r="P145" s="25">
        <f>IF(I145=$P$2,$P$3*N145*K145*E145,0)</f>
        <v>0</v>
      </c>
      <c r="Q145" s="33">
        <f>IF(I145=$Q$2,$Q$3*N145*K145*E145,0)</f>
        <v>0</v>
      </c>
      <c r="R145" s="30">
        <f>IF(I145=$R$2,$R$3*N145*K145*E145,0)</f>
        <v>41.937149629629637</v>
      </c>
      <c r="S145" s="30">
        <f>IF(I145=$S$2,$S$3*N145*K145*E145,0)</f>
        <v>0</v>
      </c>
      <c r="T145" s="62"/>
    </row>
    <row r="146" spans="3:20" x14ac:dyDescent="0.25">
      <c r="C146" s="52" t="s">
        <v>100</v>
      </c>
      <c r="D146" s="53">
        <v>2</v>
      </c>
      <c r="E146" s="29">
        <f t="shared" ref="E146:E152" si="75">AVERAGE(2.795,3.14)</f>
        <v>2.9675000000000002</v>
      </c>
      <c r="F146" s="52">
        <v>0.23</v>
      </c>
      <c r="G146" s="52">
        <v>0.6</v>
      </c>
      <c r="H146" s="3" t="s">
        <v>25</v>
      </c>
      <c r="I146" s="3"/>
      <c r="J146" s="20"/>
      <c r="K146" s="3"/>
      <c r="L146" s="3"/>
      <c r="M146" s="21"/>
      <c r="N146" s="46"/>
      <c r="O146" s="43">
        <f>IF(I146=$O$2,$O$3*N146*K146*E146,0)</f>
        <v>0</v>
      </c>
      <c r="P146" s="25">
        <f>IF(I146=$P$2,$P$3*N146*K146*E146,0)</f>
        <v>0</v>
      </c>
      <c r="Q146" s="33">
        <f>IF(I146=$Q$2,$Q$3*N146*K146*E146,0)</f>
        <v>0</v>
      </c>
      <c r="R146" s="30">
        <f>IF(I146=$R$2,$R$3*N146*K146*E146,0)</f>
        <v>0</v>
      </c>
      <c r="S146" s="30">
        <f>IF(I146=$S$2,$S$3*N146*K146*E146,0)</f>
        <v>0</v>
      </c>
      <c r="T146" s="62"/>
    </row>
    <row r="147" spans="3:20" x14ac:dyDescent="0.25">
      <c r="C147" s="52" t="s">
        <v>100</v>
      </c>
      <c r="D147" s="53">
        <v>2</v>
      </c>
      <c r="E147" s="29">
        <f t="shared" si="75"/>
        <v>2.9675000000000002</v>
      </c>
      <c r="F147" s="52">
        <v>0.23</v>
      </c>
      <c r="G147" s="52">
        <v>0.6</v>
      </c>
      <c r="H147" s="3" t="s">
        <v>29</v>
      </c>
      <c r="I147" s="3">
        <v>12</v>
      </c>
      <c r="J147" s="20"/>
      <c r="K147" s="3">
        <v>1</v>
      </c>
      <c r="L147" s="54">
        <f>E147/4+E147/4+0.23</f>
        <v>1.7137500000000001</v>
      </c>
      <c r="M147" s="21"/>
      <c r="N147" s="46">
        <f>L147+M147</f>
        <v>1.7137500000000001</v>
      </c>
      <c r="O147" s="43">
        <f>IF(I147=$O$2,$O$3*N147*K147*E147,0)</f>
        <v>0</v>
      </c>
      <c r="P147" s="25">
        <f>IF(I147=$P$2,$P$3*N147*K147*E147,0)</f>
        <v>0</v>
      </c>
      <c r="Q147" s="33">
        <f>IF(I147=$Q$2,$Q$3*N147*K147*E147,0)</f>
        <v>4.5204916666666675</v>
      </c>
      <c r="R147" s="30">
        <f>IF(I147=$R$2,$R$3*N147*K147*E147,0)</f>
        <v>0</v>
      </c>
      <c r="S147" s="30">
        <f>IF(I147=$S$2,$S$3*N147*K147*E147,0)</f>
        <v>0</v>
      </c>
      <c r="T147" s="62"/>
    </row>
    <row r="148" spans="3:20" x14ac:dyDescent="0.25">
      <c r="C148" s="52" t="s">
        <v>100</v>
      </c>
      <c r="D148" s="53">
        <v>2</v>
      </c>
      <c r="E148" s="29">
        <f t="shared" si="75"/>
        <v>2.9675000000000002</v>
      </c>
      <c r="F148" s="52">
        <v>0.23</v>
      </c>
      <c r="G148" s="52">
        <v>0.6</v>
      </c>
      <c r="H148" s="3" t="s">
        <v>30</v>
      </c>
      <c r="I148" s="3"/>
      <c r="J148" s="20"/>
      <c r="K148" s="3"/>
      <c r="L148" s="3"/>
      <c r="M148" s="21"/>
      <c r="N148" s="27"/>
      <c r="O148" s="43">
        <f>IF(I148=$O$2,$O$3*N148*K148*E148,0)</f>
        <v>0</v>
      </c>
      <c r="P148" s="25">
        <f>IF(I148=$P$2,$P$3*N148*K148*E148,0)</f>
        <v>0</v>
      </c>
      <c r="Q148" s="33">
        <f>IF(I148=$Q$2,$Q$3*N148*K148*E148,0)</f>
        <v>0</v>
      </c>
      <c r="R148" s="30">
        <f>IF(I148=$R$2,$R$3*N148*K148*E148,0)</f>
        <v>0</v>
      </c>
      <c r="S148" s="30">
        <f>IF(I148=$S$2,$S$3*N148*K148*E148,0)</f>
        <v>0</v>
      </c>
      <c r="T148" s="62"/>
    </row>
    <row r="149" spans="3:20" x14ac:dyDescent="0.25">
      <c r="C149" s="52" t="s">
        <v>100</v>
      </c>
      <c r="D149" s="53">
        <v>2</v>
      </c>
      <c r="E149" s="29">
        <f t="shared" si="75"/>
        <v>2.9675000000000002</v>
      </c>
      <c r="F149" s="52">
        <v>0.23</v>
      </c>
      <c r="G149" s="52">
        <v>0.6</v>
      </c>
      <c r="H149" s="3" t="s">
        <v>31</v>
      </c>
      <c r="I149" s="3"/>
      <c r="J149" s="20"/>
      <c r="K149" s="3"/>
      <c r="L149" s="3"/>
      <c r="M149" s="21"/>
      <c r="N149" s="27"/>
      <c r="O149" s="43">
        <f>IF(I149=$O$2,$O$3*N149*K149*E149,0)</f>
        <v>0</v>
      </c>
      <c r="P149" s="25">
        <f>IF(I149=$P$2,$P$3*N149*K149*E149,0)</f>
        <v>0</v>
      </c>
      <c r="Q149" s="33">
        <f>IF(I149=$Q$2,$Q$3*N149*K149*E149,0)</f>
        <v>0</v>
      </c>
      <c r="R149" s="30">
        <f>IF(I149=$R$2,$R$3*N149*K149*E149,0)</f>
        <v>0</v>
      </c>
      <c r="S149" s="30">
        <f>IF(I149=$S$2,$S$3*N149*K149*E149,0)</f>
        <v>0</v>
      </c>
      <c r="T149" s="62"/>
    </row>
    <row r="150" spans="3:20" x14ac:dyDescent="0.25">
      <c r="C150" s="52" t="s">
        <v>100</v>
      </c>
      <c r="D150" s="53">
        <v>2</v>
      </c>
      <c r="E150" s="29">
        <f t="shared" si="75"/>
        <v>2.9675000000000002</v>
      </c>
      <c r="F150" s="52">
        <v>0.23</v>
      </c>
      <c r="G150" s="52">
        <v>0.6</v>
      </c>
      <c r="H150" s="49" t="s">
        <v>32</v>
      </c>
      <c r="I150" s="49">
        <v>12</v>
      </c>
      <c r="J150" s="48"/>
      <c r="K150" s="49">
        <v>2</v>
      </c>
      <c r="L150" s="50">
        <f>E150</f>
        <v>2.9675000000000002</v>
      </c>
      <c r="M150" s="56">
        <f>(2*56*I150)/1000</f>
        <v>1.3440000000000001</v>
      </c>
      <c r="N150" s="51">
        <f>L150+M150</f>
        <v>4.3115000000000006</v>
      </c>
      <c r="O150" s="43">
        <f>IF(I150=$O$2,$O$3*N150*K150*E150,0)</f>
        <v>0</v>
      </c>
      <c r="P150" s="25">
        <f>IF(I150=$P$2,$P$3*N150*K150*E150,0)</f>
        <v>0</v>
      </c>
      <c r="Q150" s="33">
        <f>IF(I150=$Q$2,$Q$3*N150*K150*E150,0)</f>
        <v>22.74555777777778</v>
      </c>
      <c r="R150" s="30">
        <f>IF(I150=$R$2,$R$3*N150*K150*E150,0)</f>
        <v>0</v>
      </c>
      <c r="S150" s="30">
        <f>IF(I150=$S$2,$S$3*N150*K150*E150,0)</f>
        <v>0</v>
      </c>
      <c r="T150" s="62"/>
    </row>
    <row r="151" spans="3:20" x14ac:dyDescent="0.25">
      <c r="C151" s="52" t="s">
        <v>100</v>
      </c>
      <c r="D151" s="53">
        <v>2</v>
      </c>
      <c r="E151" s="29">
        <f t="shared" si="75"/>
        <v>2.9675000000000002</v>
      </c>
      <c r="F151" s="52">
        <v>0.23</v>
      </c>
      <c r="G151" s="52">
        <v>0.6</v>
      </c>
      <c r="H151" s="3" t="s">
        <v>42</v>
      </c>
      <c r="I151" s="3">
        <v>8</v>
      </c>
      <c r="J151" s="3">
        <v>0.1</v>
      </c>
      <c r="K151" s="6">
        <f>(E151/2)/J151+1</f>
        <v>15.8375</v>
      </c>
      <c r="L151" s="3">
        <f>2*(F151+G151)</f>
        <v>1.66</v>
      </c>
      <c r="M151" s="21">
        <f>2*8*I151/1000</f>
        <v>0.128</v>
      </c>
      <c r="N151" s="51">
        <f t="shared" ref="N151:N152" si="76">L151+M151</f>
        <v>1.7879999999999998</v>
      </c>
      <c r="O151" s="43">
        <f>IF(I151=$O$2,$O$3*N151*K151*E151,0)</f>
        <v>33.197840148148138</v>
      </c>
      <c r="P151" s="25">
        <f>IF(I151=$P$2,$P$3*N151*K151*E151,0)</f>
        <v>0</v>
      </c>
      <c r="Q151" s="33">
        <f>IF(I151=$Q$2,$Q$3*N151*K151*E151,0)</f>
        <v>0</v>
      </c>
      <c r="R151" s="30">
        <f>IF(I151=$R$2,$R$3*N151*K151*E151,0)</f>
        <v>0</v>
      </c>
      <c r="S151" s="30">
        <f>IF(I151=$S$2,$S$3*N151*K151*E151,0)</f>
        <v>0</v>
      </c>
      <c r="T151" s="62"/>
    </row>
    <row r="152" spans="3:20" x14ac:dyDescent="0.25">
      <c r="C152" s="52" t="s">
        <v>100</v>
      </c>
      <c r="D152" s="53">
        <v>2</v>
      </c>
      <c r="E152" s="29">
        <f t="shared" si="75"/>
        <v>2.9675000000000002</v>
      </c>
      <c r="F152" s="52">
        <v>0.23</v>
      </c>
      <c r="G152" s="52">
        <v>0.6</v>
      </c>
      <c r="H152" s="3" t="s">
        <v>42</v>
      </c>
      <c r="I152" s="3">
        <v>8</v>
      </c>
      <c r="J152" s="3">
        <v>0.15</v>
      </c>
      <c r="K152" s="6">
        <f>(E152/2)/J152+1</f>
        <v>10.891666666666667</v>
      </c>
      <c r="L152" s="3">
        <f>2*(F152+G152)</f>
        <v>1.66</v>
      </c>
      <c r="M152" s="21">
        <f>2*8*I152/1000</f>
        <v>0.128</v>
      </c>
      <c r="N152" s="51">
        <f t="shared" si="76"/>
        <v>1.7879999999999998</v>
      </c>
      <c r="O152" s="43">
        <f>IF(I152=$O$2,$O$3*N152*K152*E152,0)</f>
        <v>22.830611456790123</v>
      </c>
      <c r="P152" s="25">
        <f>IF(I152=$P$2,$P$3*N152*K152*E152,0)</f>
        <v>0</v>
      </c>
      <c r="Q152" s="33">
        <f>IF(I152=$Q$2,$Q$3*N152*K152*E152,0)</f>
        <v>0</v>
      </c>
      <c r="R152" s="30">
        <f>IF(I152=$R$2,$R$3*N152*K152*E152,0)</f>
        <v>0</v>
      </c>
      <c r="S152" s="30">
        <f>IF(I152=$S$2,$S$3*N152*K152*E152,0)</f>
        <v>0</v>
      </c>
      <c r="T152" s="62"/>
    </row>
    <row r="153" spans="3:20" x14ac:dyDescent="0.25">
      <c r="C153" s="52" t="s">
        <v>101</v>
      </c>
      <c r="D153" s="53">
        <v>1</v>
      </c>
      <c r="E153" s="29">
        <v>2.75</v>
      </c>
      <c r="F153" s="52">
        <v>0.23</v>
      </c>
      <c r="G153" s="52">
        <v>0.6</v>
      </c>
      <c r="H153" s="53" t="s">
        <v>27</v>
      </c>
      <c r="I153" s="53">
        <v>16</v>
      </c>
      <c r="J153" s="52"/>
      <c r="K153" s="53">
        <v>2</v>
      </c>
      <c r="L153" s="8">
        <f>E153</f>
        <v>2.75</v>
      </c>
      <c r="M153" s="21">
        <f>(2*47*I153)/1000</f>
        <v>1.504</v>
      </c>
      <c r="N153" s="27">
        <f>L153+M153</f>
        <v>4.2539999999999996</v>
      </c>
      <c r="O153" s="43">
        <f>IF(I153=$O$2,$O$3*N153*K153*E153,0)</f>
        <v>0</v>
      </c>
      <c r="P153" s="25">
        <f>IF(I153=$P$2,$P$3*N153*K153*E153,0)</f>
        <v>0</v>
      </c>
      <c r="Q153" s="33">
        <f>IF(I153=$Q$2,$Q$3*N153*K153*E153,0)</f>
        <v>0</v>
      </c>
      <c r="R153" s="30">
        <f>IF(I153=$R$2,$R$3*N153*K153*E153,0)</f>
        <v>36.973037037037031</v>
      </c>
      <c r="S153" s="30">
        <f>IF(I153=$S$2,$S$3*N153*K153*E153,0)</f>
        <v>0</v>
      </c>
      <c r="T153" s="62"/>
    </row>
    <row r="154" spans="3:20" x14ac:dyDescent="0.25">
      <c r="C154" s="52" t="s">
        <v>101</v>
      </c>
      <c r="D154" s="53">
        <v>1</v>
      </c>
      <c r="E154" s="29">
        <v>2.75</v>
      </c>
      <c r="F154" s="52">
        <v>0.23</v>
      </c>
      <c r="G154" s="52">
        <v>0.6</v>
      </c>
      <c r="H154" s="3" t="s">
        <v>25</v>
      </c>
      <c r="I154" s="3"/>
      <c r="J154" s="20"/>
      <c r="K154" s="3"/>
      <c r="L154" s="3"/>
      <c r="M154" s="21"/>
      <c r="N154" s="46"/>
      <c r="O154" s="43">
        <f>IF(I154=$O$2,$O$3*N154*K154*E154,0)</f>
        <v>0</v>
      </c>
      <c r="P154" s="25">
        <f>IF(I154=$P$2,$P$3*N154*K154*E154,0)</f>
        <v>0</v>
      </c>
      <c r="Q154" s="33">
        <f>IF(I154=$Q$2,$Q$3*N154*K154*E154,0)</f>
        <v>0</v>
      </c>
      <c r="R154" s="30">
        <f>IF(I154=$R$2,$R$3*N154*K154*E154,0)</f>
        <v>0</v>
      </c>
      <c r="S154" s="30">
        <f>IF(I154=$S$2,$S$3*N154*K154*E154,0)</f>
        <v>0</v>
      </c>
      <c r="T154" s="62"/>
    </row>
    <row r="155" spans="3:20" x14ac:dyDescent="0.25">
      <c r="C155" s="52" t="s">
        <v>101</v>
      </c>
      <c r="D155" s="53">
        <v>1</v>
      </c>
      <c r="E155" s="29">
        <v>2.75</v>
      </c>
      <c r="F155" s="52">
        <v>0.23</v>
      </c>
      <c r="G155" s="52">
        <v>0.6</v>
      </c>
      <c r="H155" s="3" t="s">
        <v>29</v>
      </c>
      <c r="I155" s="3">
        <v>12</v>
      </c>
      <c r="J155" s="20"/>
      <c r="K155" s="3">
        <v>1</v>
      </c>
      <c r="L155" s="54">
        <f>E155/4+E163/4+0.3</f>
        <v>1.6824999999999999</v>
      </c>
      <c r="M155" s="21"/>
      <c r="N155" s="46">
        <f>L155+M155</f>
        <v>1.6824999999999999</v>
      </c>
      <c r="O155" s="43">
        <f>IF(I155=$O$2,$O$3*N155*K155*E155,0)</f>
        <v>0</v>
      </c>
      <c r="P155" s="25">
        <f>IF(I155=$P$2,$P$3*N155*K155*E155,0)</f>
        <v>0</v>
      </c>
      <c r="Q155" s="33">
        <f>IF(I155=$Q$2,$Q$3*N155*K155*E155,0)</f>
        <v>4.1127777777777768</v>
      </c>
      <c r="R155" s="30">
        <f>IF(I155=$R$2,$R$3*N155*K155*E155,0)</f>
        <v>0</v>
      </c>
      <c r="S155" s="30">
        <f>IF(I155=$S$2,$S$3*N155*K155*E155,0)</f>
        <v>0</v>
      </c>
      <c r="T155" s="62"/>
    </row>
    <row r="156" spans="3:20" x14ac:dyDescent="0.25">
      <c r="C156" s="52" t="s">
        <v>101</v>
      </c>
      <c r="D156" s="53">
        <v>1</v>
      </c>
      <c r="E156" s="29">
        <v>2.75</v>
      </c>
      <c r="F156" s="52">
        <v>0.23</v>
      </c>
      <c r="G156" s="52">
        <v>0.6</v>
      </c>
      <c r="H156" s="3" t="s">
        <v>30</v>
      </c>
      <c r="I156" s="3"/>
      <c r="J156" s="20"/>
      <c r="K156" s="3"/>
      <c r="L156" s="3"/>
      <c r="M156" s="21"/>
      <c r="N156" s="27"/>
      <c r="O156" s="43">
        <f>IF(I156=$O$2,$O$3*N156*K156*E156,0)</f>
        <v>0</v>
      </c>
      <c r="P156" s="25">
        <f>IF(I156=$P$2,$P$3*N156*K156*E156,0)</f>
        <v>0</v>
      </c>
      <c r="Q156" s="33">
        <f>IF(I156=$Q$2,$Q$3*N156*K156*E156,0)</f>
        <v>0</v>
      </c>
      <c r="R156" s="30">
        <f>IF(I156=$R$2,$R$3*N156*K156*E156,0)</f>
        <v>0</v>
      </c>
      <c r="S156" s="30">
        <f>IF(I156=$S$2,$S$3*N156*K156*E156,0)</f>
        <v>0</v>
      </c>
      <c r="T156" s="62"/>
    </row>
    <row r="157" spans="3:20" x14ac:dyDescent="0.25">
      <c r="C157" s="52" t="s">
        <v>101</v>
      </c>
      <c r="D157" s="53">
        <v>1</v>
      </c>
      <c r="E157" s="29">
        <v>2.75</v>
      </c>
      <c r="F157" s="52">
        <v>0.23</v>
      </c>
      <c r="G157" s="52">
        <v>0.6</v>
      </c>
      <c r="H157" s="3" t="s">
        <v>31</v>
      </c>
      <c r="I157" s="3"/>
      <c r="J157" s="20"/>
      <c r="K157" s="3"/>
      <c r="L157" s="3"/>
      <c r="M157" s="21"/>
      <c r="N157" s="27"/>
      <c r="O157" s="43">
        <f>IF(I157=$O$2,$O$3*N157*K157*E157,0)</f>
        <v>0</v>
      </c>
      <c r="P157" s="25">
        <f>IF(I157=$P$2,$P$3*N157*K157*E157,0)</f>
        <v>0</v>
      </c>
      <c r="Q157" s="33">
        <f>IF(I157=$Q$2,$Q$3*N157*K157*E157,0)</f>
        <v>0</v>
      </c>
      <c r="R157" s="30">
        <f>IF(I157=$R$2,$R$3*N157*K157*E157,0)</f>
        <v>0</v>
      </c>
      <c r="S157" s="30">
        <f>IF(I157=$S$2,$S$3*N157*K157*E157,0)</f>
        <v>0</v>
      </c>
      <c r="T157" s="62"/>
    </row>
    <row r="158" spans="3:20" x14ac:dyDescent="0.25">
      <c r="C158" s="52" t="s">
        <v>101</v>
      </c>
      <c r="D158" s="53">
        <v>1</v>
      </c>
      <c r="E158" s="29">
        <v>2.75</v>
      </c>
      <c r="F158" s="52">
        <v>0.23</v>
      </c>
      <c r="G158" s="52">
        <v>0.6</v>
      </c>
      <c r="H158" s="49" t="s">
        <v>32</v>
      </c>
      <c r="I158" s="49">
        <v>12</v>
      </c>
      <c r="J158" s="48"/>
      <c r="K158" s="49">
        <v>2</v>
      </c>
      <c r="L158" s="50">
        <f>E158</f>
        <v>2.75</v>
      </c>
      <c r="M158" s="56">
        <f>(2*56*I158)/1000</f>
        <v>1.3440000000000001</v>
      </c>
      <c r="N158" s="51">
        <f>L158+M158</f>
        <v>4.0940000000000003</v>
      </c>
      <c r="O158" s="43">
        <f>IF(I158=$O$2,$O$3*N158*K158*E158,0)</f>
        <v>0</v>
      </c>
      <c r="P158" s="25">
        <f>IF(I158=$P$2,$P$3*N158*K158*E158,0)</f>
        <v>0</v>
      </c>
      <c r="Q158" s="33">
        <f>IF(I158=$Q$2,$Q$3*N158*K158*E158,0)</f>
        <v>20.015111111111111</v>
      </c>
      <c r="R158" s="30">
        <f>IF(I158=$R$2,$R$3*N158*K158*E158,0)</f>
        <v>0</v>
      </c>
      <c r="S158" s="30">
        <f>IF(I158=$S$2,$S$3*N158*K158*E158,0)</f>
        <v>0</v>
      </c>
      <c r="T158" s="62"/>
    </row>
    <row r="159" spans="3:20" x14ac:dyDescent="0.25">
      <c r="C159" s="52" t="s">
        <v>101</v>
      </c>
      <c r="D159" s="53">
        <v>1</v>
      </c>
      <c r="E159" s="29">
        <v>2.75</v>
      </c>
      <c r="F159" s="52">
        <v>0.23</v>
      </c>
      <c r="G159" s="52">
        <v>0.6</v>
      </c>
      <c r="H159" s="3" t="s">
        <v>42</v>
      </c>
      <c r="I159" s="3">
        <v>8</v>
      </c>
      <c r="J159" s="20">
        <v>0.1</v>
      </c>
      <c r="K159" s="6">
        <f>(E159/2)/J159+1</f>
        <v>14.75</v>
      </c>
      <c r="L159" s="3">
        <f>2*(F159+G159)</f>
        <v>1.66</v>
      </c>
      <c r="M159" s="21">
        <f>2*8*I159/1000</f>
        <v>0.128</v>
      </c>
      <c r="N159" s="51">
        <f t="shared" ref="N159:N160" si="77">L159+M159</f>
        <v>1.7879999999999998</v>
      </c>
      <c r="O159" s="43">
        <f>IF(I159=$O$2,$O$3*N159*K159*E159,0)</f>
        <v>28.652148148148139</v>
      </c>
      <c r="P159" s="25">
        <f>IF(I159=$P$2,$P$3*N159*K159*E159,0)</f>
        <v>0</v>
      </c>
      <c r="Q159" s="33">
        <f>IF(I159=$Q$2,$Q$3*N159*K159*E159,0)</f>
        <v>0</v>
      </c>
      <c r="R159" s="30">
        <f>IF(I159=$R$2,$R$3*N159*K159*E159,0)</f>
        <v>0</v>
      </c>
      <c r="S159" s="30">
        <f>IF(I159=$S$2,$S$3*N159*K159*E159,0)</f>
        <v>0</v>
      </c>
      <c r="T159" s="62"/>
    </row>
    <row r="160" spans="3:20" x14ac:dyDescent="0.25">
      <c r="C160" s="52" t="s">
        <v>101</v>
      </c>
      <c r="D160" s="53">
        <v>1</v>
      </c>
      <c r="E160" s="29">
        <v>2.75</v>
      </c>
      <c r="F160" s="52">
        <v>0.23</v>
      </c>
      <c r="G160" s="52">
        <v>0.6</v>
      </c>
      <c r="H160" s="3" t="s">
        <v>42</v>
      </c>
      <c r="I160" s="3">
        <v>8</v>
      </c>
      <c r="J160" s="20">
        <v>0.15</v>
      </c>
      <c r="K160" s="6">
        <f>(E160/2)/J160+1</f>
        <v>10.166666666666668</v>
      </c>
      <c r="L160" s="3">
        <f>2*(F160+G160)</f>
        <v>1.66</v>
      </c>
      <c r="M160" s="21">
        <f>2*8*I160/1000</f>
        <v>0.128</v>
      </c>
      <c r="N160" s="51">
        <f t="shared" si="77"/>
        <v>1.7879999999999998</v>
      </c>
      <c r="O160" s="43">
        <f>IF(I160=$O$2,$O$3*N160*K160*E160,0)</f>
        <v>19.748938271604935</v>
      </c>
      <c r="P160" s="25">
        <f>IF(I160=$P$2,$P$3*N160*K160*E160,0)</f>
        <v>0</v>
      </c>
      <c r="Q160" s="33">
        <f>IF(I160=$Q$2,$Q$3*N160*K160*E160,0)</f>
        <v>0</v>
      </c>
      <c r="R160" s="30">
        <f>IF(I160=$R$2,$R$3*N160*K160*E160,0)</f>
        <v>0</v>
      </c>
      <c r="S160" s="30">
        <f>IF(I160=$S$2,$S$3*N160*K160*E160,0)</f>
        <v>0</v>
      </c>
      <c r="T160" s="62"/>
    </row>
    <row r="161" spans="3:20" x14ac:dyDescent="0.25">
      <c r="C161" s="52" t="s">
        <v>102</v>
      </c>
      <c r="D161" s="53">
        <v>3</v>
      </c>
      <c r="E161" s="29">
        <f>AVERAGE(2.795,2.795,2.75)</f>
        <v>2.78</v>
      </c>
      <c r="F161" s="52">
        <v>0.23</v>
      </c>
      <c r="G161" s="52">
        <v>0.6</v>
      </c>
      <c r="H161" s="53" t="s">
        <v>27</v>
      </c>
      <c r="I161" s="53">
        <v>16</v>
      </c>
      <c r="J161" s="52"/>
      <c r="K161" s="53">
        <v>2</v>
      </c>
      <c r="L161" s="8">
        <f>E161</f>
        <v>2.78</v>
      </c>
      <c r="M161" s="21">
        <f>(2*47*I161)/1000</f>
        <v>1.504</v>
      </c>
      <c r="N161" s="27">
        <f>L161+M161</f>
        <v>4.2839999999999998</v>
      </c>
      <c r="O161" s="43">
        <f>IF(I161=$O$2,$O$3*N161*K161*E161,0)</f>
        <v>0</v>
      </c>
      <c r="P161" s="25">
        <f>IF(I161=$P$2,$P$3*N161*K161*E161,0)</f>
        <v>0</v>
      </c>
      <c r="Q161" s="33">
        <f>IF(I161=$Q$2,$Q$3*N161*K161*E161,0)</f>
        <v>0</v>
      </c>
      <c r="R161" s="30">
        <f>IF(I161=$R$2,$R$3*N161*K161*E161,0)</f>
        <v>37.639964444444438</v>
      </c>
      <c r="S161" s="30">
        <f>IF(I161=$S$2,$S$3*N161*K161*E161,0)</f>
        <v>0</v>
      </c>
      <c r="T161" s="62"/>
    </row>
    <row r="162" spans="3:20" x14ac:dyDescent="0.25">
      <c r="C162" s="52" t="s">
        <v>102</v>
      </c>
      <c r="D162" s="53">
        <v>3</v>
      </c>
      <c r="E162" s="29">
        <f t="shared" ref="E162:E168" si="78">AVERAGE(2.795,2.795,2.75)</f>
        <v>2.78</v>
      </c>
      <c r="F162" s="52">
        <v>0.23</v>
      </c>
      <c r="G162" s="52">
        <v>0.6</v>
      </c>
      <c r="H162" s="3" t="s">
        <v>25</v>
      </c>
      <c r="I162" s="3"/>
      <c r="J162" s="20"/>
      <c r="K162" s="3"/>
      <c r="L162" s="3"/>
      <c r="M162" s="21"/>
      <c r="N162" s="46"/>
      <c r="O162" s="43">
        <f>IF(I162=$O$2,$O$3*N162*K162*E162,0)</f>
        <v>0</v>
      </c>
      <c r="P162" s="25">
        <f>IF(I162=$P$2,$P$3*N162*K162*E162,0)</f>
        <v>0</v>
      </c>
      <c r="Q162" s="33">
        <f>IF(I162=$Q$2,$Q$3*N162*K162*E162,0)</f>
        <v>0</v>
      </c>
      <c r="R162" s="30">
        <f>IF(I162=$R$2,$R$3*N162*K162*E162,0)</f>
        <v>0</v>
      </c>
      <c r="S162" s="30">
        <f>IF(I162=$S$2,$S$3*N162*K162*E162,0)</f>
        <v>0</v>
      </c>
      <c r="T162" s="62"/>
    </row>
    <row r="163" spans="3:20" x14ac:dyDescent="0.25">
      <c r="C163" s="52" t="s">
        <v>102</v>
      </c>
      <c r="D163" s="53">
        <v>3</v>
      </c>
      <c r="E163" s="29">
        <f t="shared" si="78"/>
        <v>2.78</v>
      </c>
      <c r="F163" s="52">
        <v>0.23</v>
      </c>
      <c r="G163" s="52">
        <v>0.6</v>
      </c>
      <c r="H163" s="3" t="s">
        <v>29</v>
      </c>
      <c r="I163" s="3">
        <v>12</v>
      </c>
      <c r="J163" s="20"/>
      <c r="K163" s="3">
        <v>1</v>
      </c>
      <c r="L163" s="3">
        <f>E163/4+E163/4+0.3</f>
        <v>1.69</v>
      </c>
      <c r="M163" s="21"/>
      <c r="N163" s="46">
        <f>L163+M163</f>
        <v>1.69</v>
      </c>
      <c r="O163" s="43">
        <f>IF(I163=$O$2,$O$3*N163*K163*E163,0)</f>
        <v>0</v>
      </c>
      <c r="P163" s="25">
        <f>IF(I163=$P$2,$P$3*N163*K163*E163,0)</f>
        <v>0</v>
      </c>
      <c r="Q163" s="33">
        <f>IF(I163=$Q$2,$Q$3*N163*K163*E163,0)</f>
        <v>4.1761777777777773</v>
      </c>
      <c r="R163" s="30">
        <f>IF(I163=$R$2,$R$3*N163*K163*E163,0)</f>
        <v>0</v>
      </c>
      <c r="S163" s="30">
        <f>IF(I163=$S$2,$S$3*N163*K163*E163,0)</f>
        <v>0</v>
      </c>
      <c r="T163" s="62"/>
    </row>
    <row r="164" spans="3:20" x14ac:dyDescent="0.25">
      <c r="C164" s="52" t="s">
        <v>102</v>
      </c>
      <c r="D164" s="53">
        <v>3</v>
      </c>
      <c r="E164" s="29">
        <f t="shared" si="78"/>
        <v>2.78</v>
      </c>
      <c r="F164" s="52">
        <v>0.23</v>
      </c>
      <c r="G164" s="52">
        <v>0.6</v>
      </c>
      <c r="H164" s="3" t="s">
        <v>30</v>
      </c>
      <c r="I164" s="3"/>
      <c r="J164" s="20"/>
      <c r="K164" s="3"/>
      <c r="L164" s="3"/>
      <c r="M164" s="21"/>
      <c r="N164" s="27"/>
      <c r="O164" s="43">
        <f>IF(I164=$O$2,$O$3*N164*K164*E164,0)</f>
        <v>0</v>
      </c>
      <c r="P164" s="25">
        <f>IF(I164=$P$2,$P$3*N164*K164*E164,0)</f>
        <v>0</v>
      </c>
      <c r="Q164" s="33">
        <f>IF(I164=$Q$2,$Q$3*N164*K164*E164,0)</f>
        <v>0</v>
      </c>
      <c r="R164" s="30">
        <f>IF(I164=$R$2,$R$3*N164*K164*E164,0)</f>
        <v>0</v>
      </c>
      <c r="S164" s="30">
        <f>IF(I164=$S$2,$S$3*N164*K164*E164,0)</f>
        <v>0</v>
      </c>
      <c r="T164" s="62"/>
    </row>
    <row r="165" spans="3:20" x14ac:dyDescent="0.25">
      <c r="C165" s="52" t="s">
        <v>102</v>
      </c>
      <c r="D165" s="53">
        <v>3</v>
      </c>
      <c r="E165" s="29">
        <f t="shared" si="78"/>
        <v>2.78</v>
      </c>
      <c r="F165" s="52">
        <v>0.23</v>
      </c>
      <c r="G165" s="52">
        <v>0.6</v>
      </c>
      <c r="H165" s="3" t="s">
        <v>31</v>
      </c>
      <c r="I165" s="3"/>
      <c r="J165" s="20"/>
      <c r="K165" s="3"/>
      <c r="L165" s="3"/>
      <c r="M165" s="21"/>
      <c r="N165" s="27"/>
      <c r="O165" s="43">
        <f>IF(I165=$O$2,$O$3*N165*K165*E165,0)</f>
        <v>0</v>
      </c>
      <c r="P165" s="25">
        <f>IF(I165=$P$2,$P$3*N165*K165*E165,0)</f>
        <v>0</v>
      </c>
      <c r="Q165" s="33">
        <f>IF(I165=$Q$2,$Q$3*N165*K165*E165,0)</f>
        <v>0</v>
      </c>
      <c r="R165" s="30">
        <f>IF(I165=$R$2,$R$3*N165*K165*E165,0)</f>
        <v>0</v>
      </c>
      <c r="S165" s="30">
        <f>IF(I165=$S$2,$S$3*N165*K165*E165,0)</f>
        <v>0</v>
      </c>
      <c r="T165" s="62"/>
    </row>
    <row r="166" spans="3:20" x14ac:dyDescent="0.25">
      <c r="C166" s="52" t="s">
        <v>102</v>
      </c>
      <c r="D166" s="53">
        <v>3</v>
      </c>
      <c r="E166" s="29">
        <f t="shared" si="78"/>
        <v>2.78</v>
      </c>
      <c r="F166" s="52">
        <v>0.23</v>
      </c>
      <c r="G166" s="52">
        <v>0.6</v>
      </c>
      <c r="H166" s="49" t="s">
        <v>32</v>
      </c>
      <c r="I166" s="49">
        <v>12</v>
      </c>
      <c r="J166" s="48"/>
      <c r="K166" s="49">
        <v>2</v>
      </c>
      <c r="L166" s="50">
        <f>E166</f>
        <v>2.78</v>
      </c>
      <c r="M166" s="56">
        <f>(2*56*I166)/1000</f>
        <v>1.3440000000000001</v>
      </c>
      <c r="N166" s="51">
        <f>L166+M166</f>
        <v>4.1239999999999997</v>
      </c>
      <c r="O166" s="43">
        <f>IF(I166=$O$2,$O$3*N166*K166*E166,0)</f>
        <v>0</v>
      </c>
      <c r="P166" s="25">
        <f>IF(I166=$P$2,$P$3*N166*K166*E166,0)</f>
        <v>0</v>
      </c>
      <c r="Q166" s="33">
        <f>IF(I166=$Q$2,$Q$3*N166*K166*E166,0)</f>
        <v>20.381724444444441</v>
      </c>
      <c r="R166" s="30">
        <f>IF(I166=$R$2,$R$3*N166*K166*E166,0)</f>
        <v>0</v>
      </c>
      <c r="S166" s="30">
        <f>IF(I166=$S$2,$S$3*N166*K166*E166,0)</f>
        <v>0</v>
      </c>
      <c r="T166" s="62"/>
    </row>
    <row r="167" spans="3:20" x14ac:dyDescent="0.25">
      <c r="C167" s="52" t="s">
        <v>102</v>
      </c>
      <c r="D167" s="53">
        <v>3</v>
      </c>
      <c r="E167" s="29">
        <f t="shared" si="78"/>
        <v>2.78</v>
      </c>
      <c r="F167" s="52">
        <v>0.23</v>
      </c>
      <c r="G167" s="52">
        <v>0.6</v>
      </c>
      <c r="H167" s="3" t="s">
        <v>42</v>
      </c>
      <c r="I167" s="3">
        <v>8</v>
      </c>
      <c r="J167" s="20">
        <v>0.1</v>
      </c>
      <c r="K167" s="6">
        <f>(E167/2)/J167+1</f>
        <v>14.899999999999999</v>
      </c>
      <c r="L167" s="3">
        <f>2*(F167+G167)</f>
        <v>1.66</v>
      </c>
      <c r="M167" s="21">
        <f>2*8*I167/1000</f>
        <v>0.128</v>
      </c>
      <c r="N167" s="51">
        <f t="shared" ref="N167:N168" si="79">L167+M167</f>
        <v>1.7879999999999998</v>
      </c>
      <c r="O167" s="43">
        <f>IF(I167=$O$2,$O$3*N167*K167*E167,0)</f>
        <v>29.259273481481468</v>
      </c>
      <c r="P167" s="25">
        <f>IF(I167=$P$2,$P$3*N167*K167*E167,0)</f>
        <v>0</v>
      </c>
      <c r="Q167" s="33">
        <f>IF(I167=$Q$2,$Q$3*N167*K167*E167,0)</f>
        <v>0</v>
      </c>
      <c r="R167" s="30">
        <f>IF(I167=$R$2,$R$3*N167*K167*E167,0)</f>
        <v>0</v>
      </c>
      <c r="S167" s="30">
        <f>IF(I167=$S$2,$S$3*N167*K167*E167,0)</f>
        <v>0</v>
      </c>
      <c r="T167" s="62"/>
    </row>
    <row r="168" spans="3:20" x14ac:dyDescent="0.25">
      <c r="C168" s="52" t="s">
        <v>102</v>
      </c>
      <c r="D168" s="53">
        <v>3</v>
      </c>
      <c r="E168" s="29">
        <f t="shared" si="78"/>
        <v>2.78</v>
      </c>
      <c r="F168" s="52">
        <v>0.23</v>
      </c>
      <c r="G168" s="52">
        <v>0.6</v>
      </c>
      <c r="H168" s="3" t="s">
        <v>42</v>
      </c>
      <c r="I168" s="3">
        <v>8</v>
      </c>
      <c r="J168" s="20">
        <v>0.15</v>
      </c>
      <c r="K168" s="6">
        <f>(E168/2)/J168+1</f>
        <v>10.266666666666666</v>
      </c>
      <c r="L168" s="3">
        <f>2*(F168+G168)</f>
        <v>1.66</v>
      </c>
      <c r="M168" s="21">
        <f>2*8*I168/1000</f>
        <v>0.128</v>
      </c>
      <c r="N168" s="51">
        <f t="shared" si="79"/>
        <v>1.7879999999999998</v>
      </c>
      <c r="O168" s="43">
        <f>IF(I168=$O$2,$O$3*N168*K168*E168,0)</f>
        <v>20.160752197530854</v>
      </c>
      <c r="P168" s="25">
        <f>IF(I168=$P$2,$P$3*N168*K168*E168,0)</f>
        <v>0</v>
      </c>
      <c r="Q168" s="33">
        <f>IF(I168=$Q$2,$Q$3*N168*K168*E168,0)</f>
        <v>0</v>
      </c>
      <c r="R168" s="30">
        <f>IF(I168=$R$2,$R$3*N168*K168*E168,0)</f>
        <v>0</v>
      </c>
      <c r="S168" s="30">
        <f>IF(I168=$S$2,$S$3*N168*K168*E168,0)</f>
        <v>0</v>
      </c>
      <c r="T168" s="62"/>
    </row>
    <row r="169" spans="3:20" x14ac:dyDescent="0.25">
      <c r="C169" s="52" t="s">
        <v>103</v>
      </c>
      <c r="D169" s="53">
        <v>4</v>
      </c>
      <c r="E169" s="29">
        <f>AVERAGE(2.8,2.945,2.8,2.965)</f>
        <v>2.8774999999999995</v>
      </c>
      <c r="F169" s="52">
        <v>0.23</v>
      </c>
      <c r="G169" s="52">
        <v>0.6</v>
      </c>
      <c r="H169" s="53" t="s">
        <v>27</v>
      </c>
      <c r="I169" s="53">
        <v>16</v>
      </c>
      <c r="J169" s="52"/>
      <c r="K169" s="53">
        <v>2</v>
      </c>
      <c r="L169" s="8">
        <f>E169</f>
        <v>2.8774999999999995</v>
      </c>
      <c r="M169" s="21">
        <f>(2*47*I169)/1000</f>
        <v>1.504</v>
      </c>
      <c r="N169" s="27">
        <f>L169+M169</f>
        <v>4.3814999999999991</v>
      </c>
      <c r="O169" s="43">
        <f>IF(I169=$O$2,$O$3*N169*K169*E169,0)</f>
        <v>0</v>
      </c>
      <c r="P169" s="25">
        <f>IF(I169=$P$2,$P$3*N169*K169*E169,0)</f>
        <v>0</v>
      </c>
      <c r="Q169" s="33">
        <f>IF(I169=$Q$2,$Q$3*N169*K169*E169,0)</f>
        <v>0</v>
      </c>
      <c r="R169" s="30">
        <f>IF(I169=$R$2,$R$3*N169*K169*E169,0)</f>
        <v>39.846767407407391</v>
      </c>
      <c r="S169" s="30">
        <f>IF(I169=$S$2,$S$3*N169*K169*E169,0)</f>
        <v>0</v>
      </c>
      <c r="T169" s="62"/>
    </row>
    <row r="170" spans="3:20" x14ac:dyDescent="0.25">
      <c r="C170" s="52" t="s">
        <v>103</v>
      </c>
      <c r="D170" s="53">
        <v>4</v>
      </c>
      <c r="E170" s="29">
        <f t="shared" ref="E170:E176" si="80">AVERAGE(2.8,2.945,2.8,2.965)</f>
        <v>2.8774999999999995</v>
      </c>
      <c r="F170" s="52">
        <v>0.23</v>
      </c>
      <c r="G170" s="52">
        <v>0.6</v>
      </c>
      <c r="H170" s="3" t="s">
        <v>25</v>
      </c>
      <c r="I170" s="3"/>
      <c r="J170" s="20"/>
      <c r="K170" s="3"/>
      <c r="L170" s="3"/>
      <c r="M170" s="21"/>
      <c r="N170" s="46"/>
      <c r="O170" s="43">
        <f>IF(I170=$O$2,$O$3*N170*K170*E170,0)</f>
        <v>0</v>
      </c>
      <c r="P170" s="25">
        <f>IF(I170=$P$2,$P$3*N170*K170*E170,0)</f>
        <v>0</v>
      </c>
      <c r="Q170" s="33">
        <f>IF(I170=$Q$2,$Q$3*N170*K170*E170,0)</f>
        <v>0</v>
      </c>
      <c r="R170" s="30">
        <f>IF(I170=$R$2,$R$3*N170*K170*E170,0)</f>
        <v>0</v>
      </c>
      <c r="S170" s="30">
        <f>IF(I170=$S$2,$S$3*N170*K170*E170,0)</f>
        <v>0</v>
      </c>
      <c r="T170" s="62"/>
    </row>
    <row r="171" spans="3:20" x14ac:dyDescent="0.25">
      <c r="C171" s="52" t="s">
        <v>103</v>
      </c>
      <c r="D171" s="53">
        <v>4</v>
      </c>
      <c r="E171" s="29">
        <f t="shared" si="80"/>
        <v>2.8774999999999995</v>
      </c>
      <c r="F171" s="52">
        <v>0.23</v>
      </c>
      <c r="G171" s="52">
        <v>0.6</v>
      </c>
      <c r="H171" s="3" t="s">
        <v>29</v>
      </c>
      <c r="I171" s="3">
        <v>12</v>
      </c>
      <c r="J171" s="20"/>
      <c r="K171" s="3">
        <v>1</v>
      </c>
      <c r="L171" s="54">
        <f>E171/4+E171/4+0.38</f>
        <v>1.8187499999999996</v>
      </c>
      <c r="M171" s="21"/>
      <c r="N171" s="46">
        <f>L171+M171</f>
        <v>1.8187499999999996</v>
      </c>
      <c r="O171" s="43">
        <f>IF(I171=$O$2,$O$3*N171*K171*E171,0)</f>
        <v>0</v>
      </c>
      <c r="P171" s="25">
        <f>IF(I171=$P$2,$P$3*N171*K171*E171,0)</f>
        <v>0</v>
      </c>
      <c r="Q171" s="33">
        <f>IF(I171=$Q$2,$Q$3*N171*K171*E171,0)</f>
        <v>4.6519583333333312</v>
      </c>
      <c r="R171" s="30">
        <f>IF(I171=$R$2,$R$3*N171*K171*E171,0)</f>
        <v>0</v>
      </c>
      <c r="S171" s="30">
        <f>IF(I171=$S$2,$S$3*N171*K171*E171,0)</f>
        <v>0</v>
      </c>
      <c r="T171" s="62"/>
    </row>
    <row r="172" spans="3:20" x14ac:dyDescent="0.25">
      <c r="C172" s="52" t="s">
        <v>103</v>
      </c>
      <c r="D172" s="53">
        <v>4</v>
      </c>
      <c r="E172" s="29">
        <f t="shared" si="80"/>
        <v>2.8774999999999995</v>
      </c>
      <c r="F172" s="52">
        <v>0.23</v>
      </c>
      <c r="G172" s="52">
        <v>0.6</v>
      </c>
      <c r="H172" s="3" t="s">
        <v>30</v>
      </c>
      <c r="I172" s="3"/>
      <c r="J172" s="20"/>
      <c r="K172" s="3"/>
      <c r="L172" s="3"/>
      <c r="M172" s="21"/>
      <c r="N172" s="27"/>
      <c r="O172" s="43">
        <f>IF(I172=$O$2,$O$3*N172*K172*E172,0)</f>
        <v>0</v>
      </c>
      <c r="P172" s="25">
        <f>IF(I172=$P$2,$P$3*N172*K172*E172,0)</f>
        <v>0</v>
      </c>
      <c r="Q172" s="33">
        <f>IF(I172=$Q$2,$Q$3*N172*K172*E172,0)</f>
        <v>0</v>
      </c>
      <c r="R172" s="30">
        <f>IF(I172=$R$2,$R$3*N172*K172*E172,0)</f>
        <v>0</v>
      </c>
      <c r="S172" s="30">
        <f>IF(I172=$S$2,$S$3*N172*K172*E172,0)</f>
        <v>0</v>
      </c>
      <c r="T172" s="62"/>
    </row>
    <row r="173" spans="3:20" x14ac:dyDescent="0.25">
      <c r="C173" s="52" t="s">
        <v>103</v>
      </c>
      <c r="D173" s="53">
        <v>4</v>
      </c>
      <c r="E173" s="29">
        <f t="shared" si="80"/>
        <v>2.8774999999999995</v>
      </c>
      <c r="F173" s="52">
        <v>0.23</v>
      </c>
      <c r="G173" s="52">
        <v>0.6</v>
      </c>
      <c r="H173" s="3" t="s">
        <v>31</v>
      </c>
      <c r="I173" s="3"/>
      <c r="J173" s="20"/>
      <c r="K173" s="3"/>
      <c r="L173" s="3"/>
      <c r="M173" s="21"/>
      <c r="N173" s="27"/>
      <c r="O173" s="43">
        <f>IF(I173=$O$2,$O$3*N173*K173*E173,0)</f>
        <v>0</v>
      </c>
      <c r="P173" s="25">
        <f>IF(I173=$P$2,$P$3*N173*K173*E173,0)</f>
        <v>0</v>
      </c>
      <c r="Q173" s="33">
        <f>IF(I173=$Q$2,$Q$3*N173*K173*E173,0)</f>
        <v>0</v>
      </c>
      <c r="R173" s="30">
        <f>IF(I173=$R$2,$R$3*N173*K173*E173,0)</f>
        <v>0</v>
      </c>
      <c r="S173" s="30">
        <f>IF(I173=$S$2,$S$3*N173*K173*E173,0)</f>
        <v>0</v>
      </c>
      <c r="T173" s="62"/>
    </row>
    <row r="174" spans="3:20" x14ac:dyDescent="0.25">
      <c r="C174" s="52" t="s">
        <v>103</v>
      </c>
      <c r="D174" s="58">
        <v>4</v>
      </c>
      <c r="E174" s="29">
        <f t="shared" si="80"/>
        <v>2.8774999999999995</v>
      </c>
      <c r="F174" s="57">
        <v>0.23</v>
      </c>
      <c r="G174" s="57">
        <v>0.6</v>
      </c>
      <c r="H174" s="49" t="s">
        <v>32</v>
      </c>
      <c r="I174" s="49">
        <v>12</v>
      </c>
      <c r="J174" s="48"/>
      <c r="K174" s="49">
        <v>2</v>
      </c>
      <c r="L174" s="50">
        <f>E174</f>
        <v>2.8774999999999995</v>
      </c>
      <c r="M174" s="56">
        <f>(2*56*I174)/1000</f>
        <v>1.3440000000000001</v>
      </c>
      <c r="N174" s="51">
        <f>L174+M174</f>
        <v>4.2214999999999998</v>
      </c>
      <c r="O174" s="43">
        <f>IF(I174=$O$2,$O$3*N174*K174*E174,0)</f>
        <v>0</v>
      </c>
      <c r="P174" s="25">
        <f>IF(I174=$P$2,$P$3*N174*K174*E174,0)</f>
        <v>0</v>
      </c>
      <c r="Q174" s="33">
        <f>IF(I174=$Q$2,$Q$3*N174*K174*E174,0)</f>
        <v>21.595317777777773</v>
      </c>
      <c r="R174" s="30">
        <f>IF(I174=$R$2,$R$3*N174*K174*E174,0)</f>
        <v>0</v>
      </c>
      <c r="S174" s="30">
        <f>IF(I174=$S$2,$S$3*N174*K174*E174,0)</f>
        <v>0</v>
      </c>
      <c r="T174" s="62"/>
    </row>
    <row r="175" spans="3:20" x14ac:dyDescent="0.25">
      <c r="C175" s="52" t="s">
        <v>103</v>
      </c>
      <c r="D175" s="58">
        <v>4</v>
      </c>
      <c r="E175" s="29">
        <f t="shared" si="80"/>
        <v>2.8774999999999995</v>
      </c>
      <c r="F175" s="57">
        <v>0.23</v>
      </c>
      <c r="G175" s="57">
        <v>0.6</v>
      </c>
      <c r="H175" s="3" t="s">
        <v>42</v>
      </c>
      <c r="I175" s="3">
        <v>8</v>
      </c>
      <c r="J175" s="20">
        <v>0.1</v>
      </c>
      <c r="K175" s="6">
        <f>(E175/2)/J175+1</f>
        <v>15.387499999999998</v>
      </c>
      <c r="L175" s="3">
        <f>2*(F175+G175)</f>
        <v>1.66</v>
      </c>
      <c r="M175" s="21">
        <f>2*8*I175/1000</f>
        <v>0.128</v>
      </c>
      <c r="N175" s="51">
        <f t="shared" ref="N175:N176" si="81">L175+M175</f>
        <v>1.7879999999999998</v>
      </c>
      <c r="O175" s="43">
        <f>IF(I175=$O$2,$O$3*N175*K175*E175,0)</f>
        <v>31.276336148148133</v>
      </c>
      <c r="P175" s="25">
        <f>IF(I175=$P$2,$P$3*N175*K175*E175,0)</f>
        <v>0</v>
      </c>
      <c r="Q175" s="33">
        <f>IF(I175=$Q$2,$Q$3*N175*K175*E175,0)</f>
        <v>0</v>
      </c>
      <c r="R175" s="30">
        <f>IF(I175=$R$2,$R$3*N175*K175*E175,0)</f>
        <v>0</v>
      </c>
      <c r="S175" s="30">
        <f>IF(I175=$S$2,$S$3*N175*K175*E175,0)</f>
        <v>0</v>
      </c>
      <c r="T175" s="62"/>
    </row>
    <row r="176" spans="3:20" x14ac:dyDescent="0.25">
      <c r="C176" s="52" t="s">
        <v>103</v>
      </c>
      <c r="D176" s="58">
        <v>4</v>
      </c>
      <c r="E176" s="29">
        <f t="shared" si="80"/>
        <v>2.8774999999999995</v>
      </c>
      <c r="F176" s="57">
        <v>0.23</v>
      </c>
      <c r="G176" s="57">
        <v>0.6</v>
      </c>
      <c r="H176" s="3" t="s">
        <v>42</v>
      </c>
      <c r="I176" s="3">
        <v>8</v>
      </c>
      <c r="J176" s="20">
        <v>0.15</v>
      </c>
      <c r="K176" s="6">
        <f>(E176/2)/J176+1</f>
        <v>10.591666666666665</v>
      </c>
      <c r="L176" s="3">
        <f>2*(F176+G176)</f>
        <v>1.66</v>
      </c>
      <c r="M176" s="21">
        <f>2*8*I176/1000</f>
        <v>0.128</v>
      </c>
      <c r="N176" s="51">
        <f t="shared" si="81"/>
        <v>1.7879999999999998</v>
      </c>
      <c r="O176" s="43">
        <f>IF(I176=$O$2,$O$3*N176*K176*E176,0)</f>
        <v>21.528417679012332</v>
      </c>
      <c r="P176" s="25">
        <f>IF(I176=$P$2,$P$3*N176*K176*E176,0)</f>
        <v>0</v>
      </c>
      <c r="Q176" s="33">
        <f>IF(I176=$Q$2,$Q$3*N176*K176*E176,0)</f>
        <v>0</v>
      </c>
      <c r="R176" s="30">
        <f>IF(I176=$R$2,$R$3*N176*K176*E176,0)</f>
        <v>0</v>
      </c>
      <c r="S176" s="30">
        <f>IF(I176=$S$2,$S$3*N176*K176*E176,0)</f>
        <v>0</v>
      </c>
      <c r="T176" s="62"/>
    </row>
    <row r="177" spans="3:20" x14ac:dyDescent="0.25">
      <c r="C177" s="52" t="s">
        <v>104</v>
      </c>
      <c r="D177" s="53">
        <v>1</v>
      </c>
      <c r="E177" s="29">
        <v>2.14</v>
      </c>
      <c r="F177" s="52">
        <v>0.23</v>
      </c>
      <c r="G177" s="52">
        <v>0.6</v>
      </c>
      <c r="H177" s="53" t="s">
        <v>27</v>
      </c>
      <c r="I177" s="53">
        <v>16</v>
      </c>
      <c r="J177" s="52"/>
      <c r="K177" s="53">
        <v>2</v>
      </c>
      <c r="L177" s="8">
        <f>E177</f>
        <v>2.14</v>
      </c>
      <c r="M177" s="21">
        <f>(2*47*I177)/1000</f>
        <v>1.504</v>
      </c>
      <c r="N177" s="27">
        <f>L177+M177</f>
        <v>3.6440000000000001</v>
      </c>
      <c r="O177" s="43">
        <f>IF(I177=$O$2,$O$3*N177*K177*E177,0)</f>
        <v>0</v>
      </c>
      <c r="P177" s="25">
        <f>IF(I177=$P$2,$P$3*N177*K177*E177,0)</f>
        <v>0</v>
      </c>
      <c r="Q177" s="33">
        <f>IF(I177=$Q$2,$Q$3*N177*K177*E177,0)</f>
        <v>0</v>
      </c>
      <c r="R177" s="30">
        <f>IF(I177=$R$2,$R$3*N177*K177*E177,0)</f>
        <v>24.646036543209878</v>
      </c>
      <c r="S177" s="30">
        <f>IF(I177=$S$2,$S$3*N177*K177*E177,0)</f>
        <v>0</v>
      </c>
      <c r="T177" s="62"/>
    </row>
    <row r="178" spans="3:20" x14ac:dyDescent="0.25">
      <c r="C178" s="52" t="s">
        <v>104</v>
      </c>
      <c r="D178" s="53">
        <v>1</v>
      </c>
      <c r="E178" s="29">
        <v>2.14</v>
      </c>
      <c r="F178" s="52">
        <v>0.23</v>
      </c>
      <c r="G178" s="52">
        <v>0.6</v>
      </c>
      <c r="H178" s="3" t="s">
        <v>25</v>
      </c>
      <c r="I178" s="3"/>
      <c r="J178" s="20"/>
      <c r="K178" s="3"/>
      <c r="L178" s="3"/>
      <c r="M178" s="21"/>
      <c r="N178" s="46"/>
      <c r="O178" s="43">
        <f>IF(I178=$O$2,$O$3*N178*K178*E178,0)</f>
        <v>0</v>
      </c>
      <c r="P178" s="25">
        <f>IF(I178=$P$2,$P$3*N178*K178*E178,0)</f>
        <v>0</v>
      </c>
      <c r="Q178" s="33">
        <f>IF(I178=$Q$2,$Q$3*N178*K178*E178,0)</f>
        <v>0</v>
      </c>
      <c r="R178" s="30">
        <f>IF(I178=$R$2,$R$3*N178*K178*E178,0)</f>
        <v>0</v>
      </c>
      <c r="S178" s="30">
        <f>IF(I178=$S$2,$S$3*N178*K178*E178,0)</f>
        <v>0</v>
      </c>
      <c r="T178" s="62"/>
    </row>
    <row r="179" spans="3:20" x14ac:dyDescent="0.25">
      <c r="C179" s="52" t="s">
        <v>104</v>
      </c>
      <c r="D179" s="53">
        <v>1</v>
      </c>
      <c r="E179" s="29">
        <v>2.14</v>
      </c>
      <c r="F179" s="52">
        <v>0.23</v>
      </c>
      <c r="G179" s="52">
        <v>0.6</v>
      </c>
      <c r="H179" s="3" t="s">
        <v>29</v>
      </c>
      <c r="I179" s="3"/>
      <c r="J179" s="20"/>
      <c r="K179" s="3"/>
      <c r="L179" s="3"/>
      <c r="M179" s="21"/>
      <c r="N179" s="27"/>
      <c r="O179" s="43">
        <f>IF(I179=$O$2,$O$3*N179*K179*E179,0)</f>
        <v>0</v>
      </c>
      <c r="P179" s="25">
        <f>IF(I179=$P$2,$P$3*N179*K179*E179,0)</f>
        <v>0</v>
      </c>
      <c r="Q179" s="33">
        <f>IF(I179=$Q$2,$Q$3*N179*K179*E179,0)</f>
        <v>0</v>
      </c>
      <c r="R179" s="30">
        <f>IF(I179=$R$2,$R$3*N179*K179*E179,0)</f>
        <v>0</v>
      </c>
      <c r="S179" s="30">
        <f>IF(I179=$S$2,$S$3*N179*K179*E179,0)</f>
        <v>0</v>
      </c>
      <c r="T179" s="62"/>
    </row>
    <row r="180" spans="3:20" x14ac:dyDescent="0.25">
      <c r="C180" s="52" t="s">
        <v>104</v>
      </c>
      <c r="D180" s="53">
        <v>1</v>
      </c>
      <c r="E180" s="29">
        <v>2.14</v>
      </c>
      <c r="F180" s="52">
        <v>0.23</v>
      </c>
      <c r="G180" s="52">
        <v>0.6</v>
      </c>
      <c r="H180" s="3" t="s">
        <v>30</v>
      </c>
      <c r="I180" s="3"/>
      <c r="J180" s="20"/>
      <c r="K180" s="3"/>
      <c r="L180" s="3"/>
      <c r="M180" s="21"/>
      <c r="N180" s="27"/>
      <c r="O180" s="43">
        <f>IF(I180=$O$2,$O$3*N180*K180*E180,0)</f>
        <v>0</v>
      </c>
      <c r="P180" s="25">
        <f>IF(I180=$P$2,$P$3*N180*K180*E180,0)</f>
        <v>0</v>
      </c>
      <c r="Q180" s="33">
        <f>IF(I180=$Q$2,$Q$3*N180*K180*E180,0)</f>
        <v>0</v>
      </c>
      <c r="R180" s="30">
        <f>IF(I180=$R$2,$R$3*N180*K180*E180,0)</f>
        <v>0</v>
      </c>
      <c r="S180" s="30">
        <f>IF(I180=$S$2,$S$3*N180*K180*E180,0)</f>
        <v>0</v>
      </c>
      <c r="T180" s="62"/>
    </row>
    <row r="181" spans="3:20" x14ac:dyDescent="0.25">
      <c r="C181" s="52" t="s">
        <v>104</v>
      </c>
      <c r="D181" s="53">
        <v>1</v>
      </c>
      <c r="E181" s="29">
        <v>2.14</v>
      </c>
      <c r="F181" s="52">
        <v>0.23</v>
      </c>
      <c r="G181" s="52">
        <v>0.6</v>
      </c>
      <c r="H181" s="3" t="s">
        <v>31</v>
      </c>
      <c r="I181" s="3"/>
      <c r="J181" s="20"/>
      <c r="K181" s="3"/>
      <c r="L181" s="3"/>
      <c r="M181" s="21"/>
      <c r="N181" s="27"/>
      <c r="O181" s="43">
        <f>IF(I181=$O$2,$O$3*N181*K181*E181,0)</f>
        <v>0</v>
      </c>
      <c r="P181" s="25">
        <f>IF(I181=$P$2,$P$3*N181*K181*E181,0)</f>
        <v>0</v>
      </c>
      <c r="Q181" s="33">
        <f>IF(I181=$Q$2,$Q$3*N181*K181*E181,0)</f>
        <v>0</v>
      </c>
      <c r="R181" s="30">
        <f>IF(I181=$R$2,$R$3*N181*K181*E181,0)</f>
        <v>0</v>
      </c>
      <c r="S181" s="30">
        <f>IF(I181=$S$2,$S$3*N181*K181*E181,0)</f>
        <v>0</v>
      </c>
      <c r="T181" s="62"/>
    </row>
    <row r="182" spans="3:20" x14ac:dyDescent="0.25">
      <c r="C182" s="52" t="s">
        <v>104</v>
      </c>
      <c r="D182" s="53">
        <v>1</v>
      </c>
      <c r="E182" s="29">
        <v>2.14</v>
      </c>
      <c r="F182" s="52">
        <v>0.23</v>
      </c>
      <c r="G182" s="52">
        <v>0.6</v>
      </c>
      <c r="H182" s="49" t="s">
        <v>32</v>
      </c>
      <c r="I182" s="49">
        <v>16</v>
      </c>
      <c r="J182" s="48"/>
      <c r="K182" s="49">
        <v>4</v>
      </c>
      <c r="L182" s="50">
        <f>E182</f>
        <v>2.14</v>
      </c>
      <c r="M182" s="56">
        <f>(2*56*I182)/1000</f>
        <v>1.792</v>
      </c>
      <c r="N182" s="51">
        <f>L182+M182</f>
        <v>3.9320000000000004</v>
      </c>
      <c r="O182" s="43">
        <f>IF(I182=$O$2,$O$3*N182*K182*E182,0)</f>
        <v>0</v>
      </c>
      <c r="P182" s="25">
        <f>IF(I182=$P$2,$P$3*N182*K182*E182,0)</f>
        <v>0</v>
      </c>
      <c r="Q182" s="33">
        <f>IF(I182=$Q$2,$Q$3*N182*K182*E182,0)</f>
        <v>0</v>
      </c>
      <c r="R182" s="30">
        <f>IF(I182=$R$2,$R$3*N182*K182*E182,0)</f>
        <v>53.187824197530865</v>
      </c>
      <c r="S182" s="30">
        <f>IF(I182=$S$2,$S$3*N182*K182*E182,0)</f>
        <v>0</v>
      </c>
      <c r="T182" s="62"/>
    </row>
    <row r="183" spans="3:20" x14ac:dyDescent="0.25">
      <c r="C183" s="52" t="s">
        <v>104</v>
      </c>
      <c r="D183" s="53">
        <v>1</v>
      </c>
      <c r="E183" s="29">
        <v>2.14</v>
      </c>
      <c r="F183" s="52">
        <v>0.23</v>
      </c>
      <c r="G183" s="52">
        <v>0.6</v>
      </c>
      <c r="H183" s="3" t="s">
        <v>42</v>
      </c>
      <c r="I183" s="3">
        <v>8</v>
      </c>
      <c r="J183" s="20">
        <v>0.1</v>
      </c>
      <c r="K183" s="6">
        <f>(E183/2)/J183+1</f>
        <v>11.7</v>
      </c>
      <c r="L183" s="3">
        <f>2*(F183+G183)</f>
        <v>1.66</v>
      </c>
      <c r="M183" s="21">
        <f>2*8*I183/1000</f>
        <v>0.128</v>
      </c>
      <c r="N183" s="51">
        <f t="shared" ref="N183:N184" si="82">L183+M183</f>
        <v>1.7879999999999998</v>
      </c>
      <c r="O183" s="43">
        <f>IF(I183=$O$2,$O$3*N183*K183*E183,0)</f>
        <v>17.68610133333333</v>
      </c>
      <c r="P183" s="25">
        <f>IF(I183=$P$2,$P$3*N183*K183*E183,0)</f>
        <v>0</v>
      </c>
      <c r="Q183" s="33">
        <f>IF(I183=$Q$2,$Q$3*N183*K183*E183,0)</f>
        <v>0</v>
      </c>
      <c r="R183" s="30">
        <f>IF(I183=$R$2,$R$3*N183*K183*E183,0)</f>
        <v>0</v>
      </c>
      <c r="S183" s="30">
        <f>IF(I183=$S$2,$S$3*N183*K183*E183,0)</f>
        <v>0</v>
      </c>
      <c r="T183" s="62"/>
    </row>
    <row r="184" spans="3:20" x14ac:dyDescent="0.25">
      <c r="C184" s="52" t="s">
        <v>104</v>
      </c>
      <c r="D184" s="53">
        <v>1</v>
      </c>
      <c r="E184" s="29">
        <v>2.14</v>
      </c>
      <c r="F184" s="52">
        <v>0.23</v>
      </c>
      <c r="G184" s="52">
        <v>0.6</v>
      </c>
      <c r="H184" s="3" t="s">
        <v>42</v>
      </c>
      <c r="I184" s="3">
        <v>8</v>
      </c>
      <c r="J184" s="20">
        <v>0.1</v>
      </c>
      <c r="K184" s="6">
        <f>(E184/2)/J184+1</f>
        <v>11.7</v>
      </c>
      <c r="L184" s="3">
        <f>2*(F184+G184)</f>
        <v>1.66</v>
      </c>
      <c r="M184" s="21">
        <f>2*8*I184/1000</f>
        <v>0.128</v>
      </c>
      <c r="N184" s="51">
        <f t="shared" si="82"/>
        <v>1.7879999999999998</v>
      </c>
      <c r="O184" s="43">
        <f>IF(I184=$O$2,$O$3*N184*K184*E184,0)</f>
        <v>17.68610133333333</v>
      </c>
      <c r="P184" s="25">
        <f>IF(I184=$P$2,$P$3*N184*K184*E184,0)</f>
        <v>0</v>
      </c>
      <c r="Q184" s="33">
        <f>IF(I184=$Q$2,$Q$3*N184*K184*E184,0)</f>
        <v>0</v>
      </c>
      <c r="R184" s="30">
        <f>IF(I184=$R$2,$R$3*N184*K184*E184,0)</f>
        <v>0</v>
      </c>
      <c r="S184" s="30">
        <f>IF(I184=$S$2,$S$3*N184*K184*E184,0)</f>
        <v>0</v>
      </c>
      <c r="T184" s="62"/>
    </row>
    <row r="185" spans="3:20" x14ac:dyDescent="0.25">
      <c r="C185" s="52" t="s">
        <v>105</v>
      </c>
      <c r="D185" s="53">
        <v>1</v>
      </c>
      <c r="E185" s="29">
        <v>3.4849999999999999</v>
      </c>
      <c r="F185" s="52">
        <v>0.23</v>
      </c>
      <c r="G185" s="52">
        <v>0.6</v>
      </c>
      <c r="H185" s="53" t="s">
        <v>27</v>
      </c>
      <c r="I185" s="53">
        <v>16</v>
      </c>
      <c r="J185" s="52"/>
      <c r="K185" s="53">
        <v>2</v>
      </c>
      <c r="L185" s="8">
        <f>E185</f>
        <v>3.4849999999999999</v>
      </c>
      <c r="M185" s="21">
        <f>(2*47*I185)/1000</f>
        <v>1.504</v>
      </c>
      <c r="N185" s="27">
        <f>L185+M185</f>
        <v>4.9889999999999999</v>
      </c>
      <c r="O185" s="43">
        <f>IF(I185=$O$2,$O$3*N185*K185*E185,0)</f>
        <v>0</v>
      </c>
      <c r="P185" s="25">
        <f>IF(I185=$P$2,$P$3*N185*K185*E185,0)</f>
        <v>0</v>
      </c>
      <c r="Q185" s="33">
        <f>IF(I185=$Q$2,$Q$3*N185*K185*E185,0)</f>
        <v>0</v>
      </c>
      <c r="R185" s="30">
        <f>IF(I185=$R$2,$R$3*N185*K185*E185,0)</f>
        <v>54.950447407407403</v>
      </c>
      <c r="S185" s="30">
        <f>IF(I185=$S$2,$S$3*N185*K185*E185,0)</f>
        <v>0</v>
      </c>
      <c r="T185" s="62"/>
    </row>
    <row r="186" spans="3:20" x14ac:dyDescent="0.25">
      <c r="C186" s="52" t="s">
        <v>105</v>
      </c>
      <c r="D186" s="53">
        <v>1</v>
      </c>
      <c r="E186" s="29">
        <v>3.4849999999999999</v>
      </c>
      <c r="F186" s="52">
        <v>0.23</v>
      </c>
      <c r="G186" s="52">
        <v>0.6</v>
      </c>
      <c r="H186" s="3" t="s">
        <v>25</v>
      </c>
      <c r="I186" s="3"/>
      <c r="J186" s="20"/>
      <c r="K186" s="3"/>
      <c r="L186" s="3"/>
      <c r="M186" s="21"/>
      <c r="N186" s="46"/>
      <c r="O186" s="43">
        <f>IF(I186=$O$2,$O$3*N186*K186*E186,0)</f>
        <v>0</v>
      </c>
      <c r="P186" s="25">
        <f>IF(I186=$P$2,$P$3*N186*K186*E186,0)</f>
        <v>0</v>
      </c>
      <c r="Q186" s="33">
        <f>IF(I186=$Q$2,$Q$3*N186*K186*E186,0)</f>
        <v>0</v>
      </c>
      <c r="R186" s="30">
        <f>IF(I186=$R$2,$R$3*N186*K186*E186,0)</f>
        <v>0</v>
      </c>
      <c r="S186" s="30">
        <f>IF(I186=$S$2,$S$3*N186*K186*E186,0)</f>
        <v>0</v>
      </c>
      <c r="T186" s="62"/>
    </row>
    <row r="187" spans="3:20" x14ac:dyDescent="0.25">
      <c r="C187" s="52" t="s">
        <v>105</v>
      </c>
      <c r="D187" s="53">
        <v>1</v>
      </c>
      <c r="E187" s="29">
        <v>3.4849999999999999</v>
      </c>
      <c r="F187" s="52">
        <v>0.23</v>
      </c>
      <c r="G187" s="52">
        <v>0.6</v>
      </c>
      <c r="H187" s="3" t="s">
        <v>29</v>
      </c>
      <c r="I187" s="3"/>
      <c r="J187" s="20"/>
      <c r="K187" s="3"/>
      <c r="L187" s="3"/>
      <c r="M187" s="21"/>
      <c r="N187" s="27"/>
      <c r="O187" s="43">
        <f>IF(I187=$O$2,$O$3*N187*K187*E187,0)</f>
        <v>0</v>
      </c>
      <c r="P187" s="25">
        <f>IF(I187=$P$2,$P$3*N187*K187*E187,0)</f>
        <v>0</v>
      </c>
      <c r="Q187" s="33">
        <f>IF(I187=$Q$2,$Q$3*N187*K187*E187,0)</f>
        <v>0</v>
      </c>
      <c r="R187" s="30">
        <f>IF(I187=$R$2,$R$3*N187*K187*E187,0)</f>
        <v>0</v>
      </c>
      <c r="S187" s="30">
        <f>IF(I187=$S$2,$S$3*N187*K187*E187,0)</f>
        <v>0</v>
      </c>
      <c r="T187" s="62"/>
    </row>
    <row r="188" spans="3:20" x14ac:dyDescent="0.25">
      <c r="C188" s="52" t="s">
        <v>105</v>
      </c>
      <c r="D188" s="53">
        <v>1</v>
      </c>
      <c r="E188" s="29">
        <v>3.4849999999999999</v>
      </c>
      <c r="F188" s="52">
        <v>0.23</v>
      </c>
      <c r="G188" s="52">
        <v>0.6</v>
      </c>
      <c r="H188" s="3" t="s">
        <v>30</v>
      </c>
      <c r="I188" s="3"/>
      <c r="J188" s="20"/>
      <c r="K188" s="3"/>
      <c r="L188" s="3"/>
      <c r="M188" s="21"/>
      <c r="N188" s="27"/>
      <c r="O188" s="43">
        <f>IF(I188=$O$2,$O$3*N188*K188*E188,0)</f>
        <v>0</v>
      </c>
      <c r="P188" s="25">
        <f>IF(I188=$P$2,$P$3*N188*K188*E188,0)</f>
        <v>0</v>
      </c>
      <c r="Q188" s="33">
        <f>IF(I188=$Q$2,$Q$3*N188*K188*E188,0)</f>
        <v>0</v>
      </c>
      <c r="R188" s="30">
        <f>IF(I188=$R$2,$R$3*N188*K188*E188,0)</f>
        <v>0</v>
      </c>
      <c r="S188" s="30">
        <f>IF(I188=$S$2,$S$3*N188*K188*E188,0)</f>
        <v>0</v>
      </c>
      <c r="T188" s="62"/>
    </row>
    <row r="189" spans="3:20" x14ac:dyDescent="0.25">
      <c r="C189" s="52" t="s">
        <v>105</v>
      </c>
      <c r="D189" s="53">
        <v>1</v>
      </c>
      <c r="E189" s="29">
        <v>3.4849999999999999</v>
      </c>
      <c r="F189" s="52">
        <v>0.23</v>
      </c>
      <c r="G189" s="52">
        <v>0.6</v>
      </c>
      <c r="H189" s="3" t="s">
        <v>31</v>
      </c>
      <c r="I189" s="3"/>
      <c r="J189" s="20"/>
      <c r="K189" s="3"/>
      <c r="L189" s="3"/>
      <c r="M189" s="21"/>
      <c r="N189" s="27"/>
      <c r="O189" s="43">
        <f>IF(I189=$O$2,$O$3*N189*K189*E189,0)</f>
        <v>0</v>
      </c>
      <c r="P189" s="25">
        <f>IF(I189=$P$2,$P$3*N189*K189*E189,0)</f>
        <v>0</v>
      </c>
      <c r="Q189" s="33">
        <f>IF(I189=$Q$2,$Q$3*N189*K189*E189,0)</f>
        <v>0</v>
      </c>
      <c r="R189" s="30">
        <f>IF(I189=$R$2,$R$3*N189*K189*E189,0)</f>
        <v>0</v>
      </c>
      <c r="S189" s="30">
        <f>IF(I189=$S$2,$S$3*N189*K189*E189,0)</f>
        <v>0</v>
      </c>
      <c r="T189" s="62"/>
    </row>
    <row r="190" spans="3:20" x14ac:dyDescent="0.25">
      <c r="C190" s="52" t="s">
        <v>105</v>
      </c>
      <c r="D190" s="53">
        <v>1</v>
      </c>
      <c r="E190" s="29">
        <v>3.4849999999999999</v>
      </c>
      <c r="F190" s="52">
        <v>0.23</v>
      </c>
      <c r="G190" s="52">
        <v>0.6</v>
      </c>
      <c r="H190" s="49" t="s">
        <v>32</v>
      </c>
      <c r="I190" s="3">
        <v>12</v>
      </c>
      <c r="J190" s="20"/>
      <c r="K190" s="3">
        <v>2</v>
      </c>
      <c r="L190" s="50">
        <f>E190</f>
        <v>3.4849999999999999</v>
      </c>
      <c r="M190" s="56">
        <f>(2*56*I190)/1000</f>
        <v>1.3440000000000001</v>
      </c>
      <c r="N190" s="51">
        <f>L190+M190</f>
        <v>4.8289999999999997</v>
      </c>
      <c r="O190" s="43">
        <f>IF(I190=$O$2,$O$3*N190*K190*E190,0)</f>
        <v>0</v>
      </c>
      <c r="P190" s="25">
        <f>IF(I190=$P$2,$P$3*N190*K190*E190,0)</f>
        <v>0</v>
      </c>
      <c r="Q190" s="33">
        <f>IF(I190=$Q$2,$Q$3*N190*K190*E190,0)</f>
        <v>29.918337777777772</v>
      </c>
      <c r="R190" s="30">
        <f>IF(I190=$R$2,$R$3*N190*K190*E190,0)</f>
        <v>0</v>
      </c>
      <c r="S190" s="30">
        <f>IF(I190=$S$2,$S$3*N190*K190*E190,0)</f>
        <v>0</v>
      </c>
      <c r="T190" s="62"/>
    </row>
    <row r="191" spans="3:20" x14ac:dyDescent="0.25">
      <c r="C191" s="52" t="s">
        <v>105</v>
      </c>
      <c r="D191" s="53">
        <v>1</v>
      </c>
      <c r="E191" s="29">
        <v>3.4849999999999999</v>
      </c>
      <c r="F191" s="52">
        <v>0.23</v>
      </c>
      <c r="G191" s="52">
        <v>0.6</v>
      </c>
      <c r="H191" s="3" t="s">
        <v>42</v>
      </c>
      <c r="I191" s="3">
        <v>8</v>
      </c>
      <c r="J191" s="20">
        <v>0.15</v>
      </c>
      <c r="K191" s="6">
        <f>(E191/2)/J191+1</f>
        <v>12.616666666666667</v>
      </c>
      <c r="L191" s="3">
        <f>2*(F191+G191)</f>
        <v>1.66</v>
      </c>
      <c r="M191" s="21">
        <f>2*8*I191/1000</f>
        <v>0.128</v>
      </c>
      <c r="N191" s="51">
        <f t="shared" ref="N191:N192" si="83">L191+M191</f>
        <v>1.7879999999999998</v>
      </c>
      <c r="O191" s="43">
        <f>IF(I191=$O$2,$O$3*N191*K191*E191,0)</f>
        <v>31.058457679012335</v>
      </c>
      <c r="P191" s="25">
        <f>IF(I191=$P$2,$P$3*N191*K191*E191,0)</f>
        <v>0</v>
      </c>
      <c r="Q191" s="33">
        <f>IF(I191=$Q$2,$Q$3*N191*K191*E191,0)</f>
        <v>0</v>
      </c>
      <c r="R191" s="30">
        <f>IF(I191=$R$2,$R$3*N191*K191*E191,0)</f>
        <v>0</v>
      </c>
      <c r="S191" s="30">
        <f>IF(I191=$S$2,$S$3*N191*K191*E191,0)</f>
        <v>0</v>
      </c>
      <c r="T191" s="62"/>
    </row>
    <row r="192" spans="3:20" x14ac:dyDescent="0.25">
      <c r="C192" s="52" t="s">
        <v>105</v>
      </c>
      <c r="D192" s="53">
        <v>1</v>
      </c>
      <c r="E192" s="29">
        <v>3.4849999999999999</v>
      </c>
      <c r="F192" s="52">
        <v>0.23</v>
      </c>
      <c r="G192" s="52">
        <v>0.6</v>
      </c>
      <c r="H192" s="49" t="s">
        <v>42</v>
      </c>
      <c r="I192" s="49">
        <v>8</v>
      </c>
      <c r="J192" s="48">
        <v>0.15</v>
      </c>
      <c r="K192" s="6">
        <f>(E192/2)/J192+1</f>
        <v>12.616666666666667</v>
      </c>
      <c r="L192" s="3">
        <f>2*(F192+G192)</f>
        <v>1.66</v>
      </c>
      <c r="M192" s="21">
        <f>2*8*I192/1000</f>
        <v>0.128</v>
      </c>
      <c r="N192" s="51">
        <f t="shared" si="83"/>
        <v>1.7879999999999998</v>
      </c>
      <c r="O192" s="43">
        <f>IF(I192=$O$2,$O$3*N192*K192*E192,0)</f>
        <v>31.058457679012335</v>
      </c>
      <c r="P192" s="25">
        <f>IF(I192=$P$2,$P$3*N192*K192*E192,0)</f>
        <v>0</v>
      </c>
      <c r="Q192" s="33">
        <f>IF(I192=$Q$2,$Q$3*N192*K192*E192,0)</f>
        <v>0</v>
      </c>
      <c r="R192" s="30">
        <f>IF(I192=$R$2,$R$3*N192*K192*E192,0)</f>
        <v>0</v>
      </c>
      <c r="S192" s="30">
        <f>IF(I192=$S$2,$S$3*N192*K192*E192,0)</f>
        <v>0</v>
      </c>
      <c r="T192" s="62"/>
    </row>
    <row r="193" spans="3:20" x14ac:dyDescent="0.25">
      <c r="C193" s="52" t="s">
        <v>106</v>
      </c>
      <c r="D193" s="53">
        <v>1</v>
      </c>
      <c r="E193" s="29">
        <v>4.0149999999999997</v>
      </c>
      <c r="F193" s="52">
        <v>0.23</v>
      </c>
      <c r="G193" s="52">
        <v>0.6</v>
      </c>
      <c r="H193" s="53" t="s">
        <v>27</v>
      </c>
      <c r="I193" s="53">
        <v>16</v>
      </c>
      <c r="J193" s="52"/>
      <c r="K193" s="53">
        <v>2</v>
      </c>
      <c r="L193" s="8">
        <f>E193</f>
        <v>4.0149999999999997</v>
      </c>
      <c r="M193" s="21">
        <f>(2*47*I193)/1000</f>
        <v>1.504</v>
      </c>
      <c r="N193" s="27">
        <f>L193+M193</f>
        <v>5.5190000000000001</v>
      </c>
      <c r="O193" s="43">
        <f>IF(I193=$O$2,$O$3*N193*K193*E193,0)</f>
        <v>0</v>
      </c>
      <c r="P193" s="25">
        <f>IF(I193=$P$2,$P$3*N193*K193*E193,0)</f>
        <v>0</v>
      </c>
      <c r="Q193" s="33">
        <f>IF(I193=$Q$2,$Q$3*N193*K193*E193,0)</f>
        <v>0</v>
      </c>
      <c r="R193" s="30">
        <f>IF(I193=$R$2,$R$3*N193*K193*E193,0)</f>
        <v>70.03270320987653</v>
      </c>
      <c r="S193" s="30">
        <f>IF(I193=$S$2,$S$3*N193*K193*E193,0)</f>
        <v>0</v>
      </c>
      <c r="T193" s="62"/>
    </row>
    <row r="194" spans="3:20" x14ac:dyDescent="0.25">
      <c r="C194" s="52" t="s">
        <v>106</v>
      </c>
      <c r="D194" s="53">
        <v>1</v>
      </c>
      <c r="E194" s="29">
        <v>4.0149999999999997</v>
      </c>
      <c r="F194" s="52">
        <v>0.23</v>
      </c>
      <c r="G194" s="52">
        <v>0.6</v>
      </c>
      <c r="H194" s="53" t="s">
        <v>27</v>
      </c>
      <c r="I194" s="53">
        <v>12</v>
      </c>
      <c r="J194" s="52"/>
      <c r="K194" s="53">
        <v>1</v>
      </c>
      <c r="L194" s="8">
        <f>E194</f>
        <v>4.0149999999999997</v>
      </c>
      <c r="M194" s="21">
        <f>(2*47*I194)/1000</f>
        <v>1.1279999999999999</v>
      </c>
      <c r="N194" s="46">
        <f>L194+M194</f>
        <v>5.1429999999999998</v>
      </c>
      <c r="O194" s="43">
        <f>IF(I194=$O$2,$O$3*N194*K194*E194,0)</f>
        <v>0</v>
      </c>
      <c r="P194" s="25">
        <f>IF(I194=$P$2,$P$3*N194*K194*E194,0)</f>
        <v>0</v>
      </c>
      <c r="Q194" s="33">
        <f>IF(I194=$Q$2,$Q$3*N194*K194*E194,0)</f>
        <v>18.354795555555555</v>
      </c>
      <c r="R194" s="30">
        <f>IF(I194=$R$2,$R$3*N194*K194*E194,0)</f>
        <v>0</v>
      </c>
      <c r="S194" s="30">
        <f>IF(I194=$S$2,$S$3*N194*K194*E194,0)</f>
        <v>0</v>
      </c>
      <c r="T194" s="62"/>
    </row>
    <row r="195" spans="3:20" x14ac:dyDescent="0.25">
      <c r="C195" s="52" t="s">
        <v>106</v>
      </c>
      <c r="D195" s="53">
        <v>1</v>
      </c>
      <c r="E195" s="29">
        <v>4.0149999999999997</v>
      </c>
      <c r="F195" s="52">
        <v>0.23</v>
      </c>
      <c r="G195" s="52">
        <v>0.6</v>
      </c>
      <c r="H195" s="3" t="s">
        <v>25</v>
      </c>
      <c r="I195" s="3"/>
      <c r="J195" s="20"/>
      <c r="K195" s="3"/>
      <c r="L195" s="3"/>
      <c r="M195" s="21"/>
      <c r="N195" s="27"/>
      <c r="O195" s="43">
        <f>IF(I195=$O$2,$O$3*N195*K195*E195,0)</f>
        <v>0</v>
      </c>
      <c r="P195" s="25">
        <f>IF(I195=$P$2,$P$3*N195*K195*E195,0)</f>
        <v>0</v>
      </c>
      <c r="Q195" s="33">
        <f>IF(I195=$Q$2,$Q$3*N195*K195*E195,0)</f>
        <v>0</v>
      </c>
      <c r="R195" s="30">
        <f>IF(I195=$R$2,$R$3*N195*K195*E195,0)</f>
        <v>0</v>
      </c>
      <c r="S195" s="30">
        <f>IF(I195=$S$2,$S$3*N195*K195*E195,0)</f>
        <v>0</v>
      </c>
      <c r="T195" s="62"/>
    </row>
    <row r="196" spans="3:20" x14ac:dyDescent="0.25">
      <c r="C196" s="52" t="s">
        <v>106</v>
      </c>
      <c r="D196" s="53">
        <v>1</v>
      </c>
      <c r="E196" s="29">
        <v>4.0149999999999997</v>
      </c>
      <c r="F196" s="52">
        <v>0.23</v>
      </c>
      <c r="G196" s="52">
        <v>0.6</v>
      </c>
      <c r="H196" s="3" t="s">
        <v>29</v>
      </c>
      <c r="I196" s="3">
        <v>16</v>
      </c>
      <c r="J196" s="20"/>
      <c r="K196" s="3">
        <v>2</v>
      </c>
      <c r="L196" s="54">
        <f>E196/4+1.22/4+0.23</f>
        <v>1.5387499999999998</v>
      </c>
      <c r="M196" s="21"/>
      <c r="N196" s="46">
        <f>L196+M196</f>
        <v>1.5387499999999998</v>
      </c>
      <c r="O196" s="43">
        <f>IF(I196=$O$2,$O$3*N196*K196*E196,0)</f>
        <v>0</v>
      </c>
      <c r="P196" s="25">
        <f>IF(I196=$P$2,$P$3*N196*K196*E196,0)</f>
        <v>0</v>
      </c>
      <c r="Q196" s="33">
        <f>IF(I196=$Q$2,$Q$3*N196*K196*E196,0)</f>
        <v>0</v>
      </c>
      <c r="R196" s="30">
        <f>IF(I196=$R$2,$R$3*N196*K196*E196,0)</f>
        <v>19.525787654320983</v>
      </c>
      <c r="S196" s="30">
        <f>IF(I196=$S$2,$S$3*N196*K196*E196,0)</f>
        <v>0</v>
      </c>
      <c r="T196" s="62"/>
    </row>
    <row r="197" spans="3:20" x14ac:dyDescent="0.25">
      <c r="C197" s="52" t="s">
        <v>106</v>
      </c>
      <c r="D197" s="53">
        <v>1</v>
      </c>
      <c r="E197" s="29">
        <v>4.0149999999999997</v>
      </c>
      <c r="F197" s="52">
        <v>0.23</v>
      </c>
      <c r="G197" s="52">
        <v>0.6</v>
      </c>
      <c r="H197" s="3" t="s">
        <v>30</v>
      </c>
      <c r="I197" s="3"/>
      <c r="J197" s="20"/>
      <c r="K197" s="3"/>
      <c r="L197" s="3"/>
      <c r="M197" s="21"/>
      <c r="N197" s="27"/>
      <c r="O197" s="43">
        <f>IF(I197=$O$2,$O$3*N197*K197*E197,0)</f>
        <v>0</v>
      </c>
      <c r="P197" s="25">
        <f>IF(I197=$P$2,$P$3*N197*K197*E197,0)</f>
        <v>0</v>
      </c>
      <c r="Q197" s="33">
        <f>IF(I197=$Q$2,$Q$3*N197*K197*E197,0)</f>
        <v>0</v>
      </c>
      <c r="R197" s="30">
        <f>IF(I197=$R$2,$R$3*N197*K197*E197,0)</f>
        <v>0</v>
      </c>
      <c r="S197" s="30">
        <f>IF(I197=$S$2,$S$3*N197*K197*E197,0)</f>
        <v>0</v>
      </c>
      <c r="T197" s="62"/>
    </row>
    <row r="198" spans="3:20" x14ac:dyDescent="0.25">
      <c r="C198" s="52" t="s">
        <v>106</v>
      </c>
      <c r="D198" s="53">
        <v>1</v>
      </c>
      <c r="E198" s="29">
        <v>4.0149999999999997</v>
      </c>
      <c r="F198" s="52">
        <v>0.23</v>
      </c>
      <c r="G198" s="52">
        <v>0.6</v>
      </c>
      <c r="H198" s="3" t="s">
        <v>31</v>
      </c>
      <c r="I198" s="3">
        <v>16</v>
      </c>
      <c r="J198" s="20"/>
      <c r="K198" s="3">
        <v>2</v>
      </c>
      <c r="L198" s="4">
        <f>E198</f>
        <v>4.0149999999999997</v>
      </c>
      <c r="M198" s="21">
        <f>(2*56*I198)/1000</f>
        <v>1.792</v>
      </c>
      <c r="N198" s="27">
        <f>L198+M198</f>
        <v>5.8069999999999995</v>
      </c>
      <c r="O198" s="43">
        <f>IF(I198=$O$2,$O$3*N198*K198*E198,0)</f>
        <v>0</v>
      </c>
      <c r="P198" s="25">
        <f>IF(I198=$P$2,$P$3*N198*K198*E198,0)</f>
        <v>0</v>
      </c>
      <c r="Q198" s="33">
        <f>IF(I198=$Q$2,$Q$3*N198*K198*E198,0)</f>
        <v>0</v>
      </c>
      <c r="R198" s="30">
        <f>IF(I198=$R$2,$R$3*N198*K198*E198,0)</f>
        <v>73.687245432098749</v>
      </c>
      <c r="S198" s="30">
        <f>IF(I198=$S$2,$S$3*N198*K198*E198,0)</f>
        <v>0</v>
      </c>
      <c r="T198" s="62"/>
    </row>
    <row r="199" spans="3:20" x14ac:dyDescent="0.25">
      <c r="C199" s="52" t="s">
        <v>106</v>
      </c>
      <c r="D199" s="53">
        <v>1</v>
      </c>
      <c r="E199" s="29">
        <v>4.0149999999999997</v>
      </c>
      <c r="F199" s="52">
        <v>0.23</v>
      </c>
      <c r="G199" s="52">
        <v>0.6</v>
      </c>
      <c r="H199" s="49" t="s">
        <v>32</v>
      </c>
      <c r="I199" s="3">
        <v>12</v>
      </c>
      <c r="J199" s="20"/>
      <c r="K199" s="3">
        <v>2</v>
      </c>
      <c r="L199" s="50">
        <f>E199</f>
        <v>4.0149999999999997</v>
      </c>
      <c r="M199" s="56">
        <f>(2*56*I199)/1000</f>
        <v>1.3440000000000001</v>
      </c>
      <c r="N199" s="51">
        <f>L199+M199</f>
        <v>5.359</v>
      </c>
      <c r="O199" s="43">
        <f>IF(I199=$O$2,$O$3*N199*K199*E199,0)</f>
        <v>0</v>
      </c>
      <c r="P199" s="25">
        <f>IF(I199=$P$2,$P$3*N199*K199*E199,0)</f>
        <v>0</v>
      </c>
      <c r="Q199" s="33">
        <f>IF(I199=$Q$2,$Q$3*N199*K199*E199,0)</f>
        <v>38.251351111111106</v>
      </c>
      <c r="R199" s="30">
        <f>IF(I199=$R$2,$R$3*N199*K199*E199,0)</f>
        <v>0</v>
      </c>
      <c r="S199" s="30">
        <f>IF(I199=$S$2,$S$3*N199*K199*E199,0)</f>
        <v>0</v>
      </c>
      <c r="T199" s="62"/>
    </row>
    <row r="200" spans="3:20" x14ac:dyDescent="0.25">
      <c r="C200" s="52" t="s">
        <v>106</v>
      </c>
      <c r="D200" s="53">
        <v>1</v>
      </c>
      <c r="E200" s="29">
        <v>4.0149999999999997</v>
      </c>
      <c r="F200" s="52">
        <v>0.23</v>
      </c>
      <c r="G200" s="52">
        <v>0.6</v>
      </c>
      <c r="H200" s="3" t="s">
        <v>42</v>
      </c>
      <c r="I200" s="3">
        <v>8</v>
      </c>
      <c r="J200" s="20">
        <v>0.1</v>
      </c>
      <c r="K200" s="6">
        <f>(E200/2)/J200+1</f>
        <v>21.074999999999996</v>
      </c>
      <c r="L200" s="3">
        <f>2*(F200+G200)</f>
        <v>1.66</v>
      </c>
      <c r="M200" s="21">
        <f>2*8*I200/1000</f>
        <v>0.128</v>
      </c>
      <c r="N200" s="51">
        <f t="shared" ref="N200:N201" si="84">L200+M200</f>
        <v>1.7879999999999998</v>
      </c>
      <c r="O200" s="43">
        <f>IF(I200=$O$2,$O$3*N200*K200*E200,0)</f>
        <v>59.770323555555528</v>
      </c>
      <c r="P200" s="25">
        <f>IF(I200=$P$2,$P$3*N200*K200*E200,0)</f>
        <v>0</v>
      </c>
      <c r="Q200" s="33">
        <f>IF(I200=$Q$2,$Q$3*N200*K200*E200,0)</f>
        <v>0</v>
      </c>
      <c r="R200" s="30">
        <f>IF(I200=$R$2,$R$3*N200*K200*E200,0)</f>
        <v>0</v>
      </c>
      <c r="S200" s="30">
        <f>IF(I200=$S$2,$S$3*N200*K200*E200,0)</f>
        <v>0</v>
      </c>
      <c r="T200" s="62"/>
    </row>
    <row r="201" spans="3:20" x14ac:dyDescent="0.25">
      <c r="C201" s="52" t="s">
        <v>106</v>
      </c>
      <c r="D201" s="53">
        <v>1</v>
      </c>
      <c r="E201" s="29">
        <v>4.0149999999999997</v>
      </c>
      <c r="F201" s="52">
        <v>0.23</v>
      </c>
      <c r="G201" s="52">
        <v>0.6</v>
      </c>
      <c r="H201" s="49" t="s">
        <v>42</v>
      </c>
      <c r="I201" s="49">
        <v>8</v>
      </c>
      <c r="J201" s="48">
        <v>0.15</v>
      </c>
      <c r="K201" s="6">
        <f>(E201/2)/J201+1</f>
        <v>14.383333333333333</v>
      </c>
      <c r="L201" s="3">
        <f>2*(F201+G201)</f>
        <v>1.66</v>
      </c>
      <c r="M201" s="21">
        <f>2*8*I201/1000</f>
        <v>0.128</v>
      </c>
      <c r="N201" s="51">
        <f t="shared" si="84"/>
        <v>1.7879999999999998</v>
      </c>
      <c r="O201" s="43">
        <f>IF(I201=$O$2,$O$3*N201*K201*E201,0)</f>
        <v>40.792241382716036</v>
      </c>
      <c r="P201" s="25">
        <f>IF(I201=$P$2,$P$3*N201*K201*E201,0)</f>
        <v>0</v>
      </c>
      <c r="Q201" s="33">
        <f>IF(I201=$Q$2,$Q$3*N201*K201*E201,0)</f>
        <v>0</v>
      </c>
      <c r="R201" s="30">
        <f>IF(I201=$R$2,$R$3*N201*K201*E201,0)</f>
        <v>0</v>
      </c>
      <c r="S201" s="30">
        <f>IF(I201=$S$2,$S$3*N201*K201*E201,0)</f>
        <v>0</v>
      </c>
      <c r="T201" s="62"/>
    </row>
    <row r="202" spans="3:20" x14ac:dyDescent="0.25">
      <c r="C202" s="52" t="s">
        <v>107</v>
      </c>
      <c r="D202" s="53">
        <v>1</v>
      </c>
      <c r="E202" s="29">
        <v>1.97</v>
      </c>
      <c r="F202" s="52">
        <v>0.23</v>
      </c>
      <c r="G202" s="52">
        <v>0.6</v>
      </c>
      <c r="H202" s="53" t="s">
        <v>27</v>
      </c>
      <c r="I202" s="53">
        <v>16</v>
      </c>
      <c r="J202" s="52"/>
      <c r="K202" s="53">
        <v>2</v>
      </c>
      <c r="L202" s="8">
        <f>E202</f>
        <v>1.97</v>
      </c>
      <c r="M202" s="21">
        <f>(2*47*I202)/1000</f>
        <v>1.504</v>
      </c>
      <c r="N202" s="27">
        <f>L202+M202</f>
        <v>3.4740000000000002</v>
      </c>
      <c r="O202" s="43">
        <f>IF(I202=$O$2,$O$3*N202*K202*E202,0)</f>
        <v>0</v>
      </c>
      <c r="P202" s="25">
        <f>IF(I202=$P$2,$P$3*N202*K202*E202,0)</f>
        <v>0</v>
      </c>
      <c r="Q202" s="33">
        <f>IF(I202=$Q$2,$Q$3*N202*K202*E202,0)</f>
        <v>0</v>
      </c>
      <c r="R202" s="30">
        <f>IF(I202=$R$2,$R$3*N202*K202*E202,0)</f>
        <v>21.629724444444442</v>
      </c>
      <c r="S202" s="30">
        <f>IF(I202=$S$2,$S$3*N202*K202*E202,0)</f>
        <v>0</v>
      </c>
      <c r="T202" s="62"/>
    </row>
    <row r="203" spans="3:20" x14ac:dyDescent="0.25">
      <c r="C203" s="52" t="s">
        <v>107</v>
      </c>
      <c r="D203" s="53">
        <v>1</v>
      </c>
      <c r="E203" s="29">
        <v>1.97</v>
      </c>
      <c r="F203" s="52">
        <v>0.23</v>
      </c>
      <c r="G203" s="52">
        <v>0.6</v>
      </c>
      <c r="H203" s="3" t="s">
        <v>25</v>
      </c>
      <c r="I203" s="3"/>
      <c r="J203" s="20"/>
      <c r="K203" s="3"/>
      <c r="L203" s="3"/>
      <c r="M203" s="21"/>
      <c r="N203" s="46"/>
      <c r="O203" s="43">
        <f>IF(I203=$O$2,$O$3*N203*K203*E203,0)</f>
        <v>0</v>
      </c>
      <c r="P203" s="25">
        <f>IF(I203=$P$2,$P$3*N203*K203*E203,0)</f>
        <v>0</v>
      </c>
      <c r="Q203" s="33">
        <f>IF(I203=$Q$2,$Q$3*N203*K203*E203,0)</f>
        <v>0</v>
      </c>
      <c r="R203" s="30">
        <f>IF(I203=$R$2,$R$3*N203*K203*E203,0)</f>
        <v>0</v>
      </c>
      <c r="S203" s="30">
        <f>IF(I203=$S$2,$S$3*N203*K203*E203,0)</f>
        <v>0</v>
      </c>
      <c r="T203" s="62"/>
    </row>
    <row r="204" spans="3:20" x14ac:dyDescent="0.25">
      <c r="C204" s="52" t="s">
        <v>107</v>
      </c>
      <c r="D204" s="53">
        <v>1</v>
      </c>
      <c r="E204" s="29">
        <v>1.97</v>
      </c>
      <c r="F204" s="52">
        <v>0.23</v>
      </c>
      <c r="G204" s="52">
        <v>0.6</v>
      </c>
      <c r="H204" s="3" t="s">
        <v>29</v>
      </c>
      <c r="I204" s="3"/>
      <c r="J204" s="20"/>
      <c r="K204" s="3"/>
      <c r="L204" s="3"/>
      <c r="M204" s="21"/>
      <c r="N204" s="27"/>
      <c r="O204" s="43">
        <f>IF(I204=$O$2,$O$3*N204*K204*E204,0)</f>
        <v>0</v>
      </c>
      <c r="P204" s="25">
        <f>IF(I204=$P$2,$P$3*N204*K204*E204,0)</f>
        <v>0</v>
      </c>
      <c r="Q204" s="33">
        <f>IF(I204=$Q$2,$Q$3*N204*K204*E204,0)</f>
        <v>0</v>
      </c>
      <c r="R204" s="30">
        <f>IF(I204=$R$2,$R$3*N204*K204*E204,0)</f>
        <v>0</v>
      </c>
      <c r="S204" s="30">
        <f>IF(I204=$S$2,$S$3*N204*K204*E204,0)</f>
        <v>0</v>
      </c>
      <c r="T204" s="62"/>
    </row>
    <row r="205" spans="3:20" x14ac:dyDescent="0.25">
      <c r="C205" s="52" t="s">
        <v>107</v>
      </c>
      <c r="D205" s="53">
        <v>1</v>
      </c>
      <c r="E205" s="29">
        <v>1.97</v>
      </c>
      <c r="F205" s="52">
        <v>0.23</v>
      </c>
      <c r="G205" s="52">
        <v>0.6</v>
      </c>
      <c r="H205" s="3" t="s">
        <v>30</v>
      </c>
      <c r="I205" s="3"/>
      <c r="J205" s="20"/>
      <c r="K205" s="3"/>
      <c r="L205" s="3"/>
      <c r="M205" s="21"/>
      <c r="N205" s="27"/>
      <c r="O205" s="43">
        <f>IF(I205=$O$2,$O$3*N205*K205*E205,0)</f>
        <v>0</v>
      </c>
      <c r="P205" s="25">
        <f>IF(I205=$P$2,$P$3*N205*K205*E205,0)</f>
        <v>0</v>
      </c>
      <c r="Q205" s="33">
        <f>IF(I205=$Q$2,$Q$3*N205*K205*E205,0)</f>
        <v>0</v>
      </c>
      <c r="R205" s="30">
        <f>IF(I205=$R$2,$R$3*N205*K205*E205,0)</f>
        <v>0</v>
      </c>
      <c r="S205" s="30">
        <f>IF(I205=$S$2,$S$3*N205*K205*E205,0)</f>
        <v>0</v>
      </c>
      <c r="T205" s="62"/>
    </row>
    <row r="206" spans="3:20" x14ac:dyDescent="0.25">
      <c r="C206" s="52" t="s">
        <v>107</v>
      </c>
      <c r="D206" s="53">
        <v>1</v>
      </c>
      <c r="E206" s="29">
        <v>1.97</v>
      </c>
      <c r="F206" s="52">
        <v>0.23</v>
      </c>
      <c r="G206" s="52">
        <v>0.6</v>
      </c>
      <c r="H206" s="3" t="s">
        <v>31</v>
      </c>
      <c r="I206" s="3"/>
      <c r="J206" s="20"/>
      <c r="K206" s="3"/>
      <c r="L206" s="3"/>
      <c r="M206" s="21"/>
      <c r="N206" s="27"/>
      <c r="O206" s="43">
        <f>IF(I206=$O$2,$O$3*N206*K206*E206,0)</f>
        <v>0</v>
      </c>
      <c r="P206" s="25">
        <f>IF(I206=$P$2,$P$3*N206*K206*E206,0)</f>
        <v>0</v>
      </c>
      <c r="Q206" s="33">
        <f>IF(I206=$Q$2,$Q$3*N206*K206*E206,0)</f>
        <v>0</v>
      </c>
      <c r="R206" s="30">
        <f>IF(I206=$R$2,$R$3*N206*K206*E206,0)</f>
        <v>0</v>
      </c>
      <c r="S206" s="30">
        <f>IF(I206=$S$2,$S$3*N206*K206*E206,0)</f>
        <v>0</v>
      </c>
      <c r="T206" s="62"/>
    </row>
    <row r="207" spans="3:20" x14ac:dyDescent="0.25">
      <c r="C207" s="52" t="s">
        <v>107</v>
      </c>
      <c r="D207" s="53">
        <v>1</v>
      </c>
      <c r="E207" s="29">
        <v>1.97</v>
      </c>
      <c r="F207" s="52">
        <v>0.23</v>
      </c>
      <c r="G207" s="52">
        <v>0.6</v>
      </c>
      <c r="H207" s="49" t="s">
        <v>32</v>
      </c>
      <c r="I207" s="3">
        <v>12</v>
      </c>
      <c r="J207" s="20"/>
      <c r="K207" s="3">
        <v>2</v>
      </c>
      <c r="L207" s="50">
        <f>E207</f>
        <v>1.97</v>
      </c>
      <c r="M207" s="56">
        <f>(2*56*I207)/1000</f>
        <v>1.3440000000000001</v>
      </c>
      <c r="N207" s="51">
        <f>L207+M207</f>
        <v>3.3140000000000001</v>
      </c>
      <c r="O207" s="43">
        <f>IF(I207=$O$2,$O$3*N207*K207*E207,0)</f>
        <v>0</v>
      </c>
      <c r="P207" s="25">
        <f>IF(I207=$P$2,$P$3*N207*K207*E207,0)</f>
        <v>0</v>
      </c>
      <c r="Q207" s="33">
        <f>IF(I207=$Q$2,$Q$3*N207*K207*E207,0)</f>
        <v>11.606364444444445</v>
      </c>
      <c r="R207" s="30">
        <f>IF(I207=$R$2,$R$3*N207*K207*E207,0)</f>
        <v>0</v>
      </c>
      <c r="S207" s="30">
        <f>IF(I207=$S$2,$S$3*N207*K207*E207,0)</f>
        <v>0</v>
      </c>
      <c r="T207" s="62"/>
    </row>
    <row r="208" spans="3:20" x14ac:dyDescent="0.25">
      <c r="C208" s="52" t="s">
        <v>107</v>
      </c>
      <c r="D208" s="53">
        <v>1</v>
      </c>
      <c r="E208" s="29">
        <v>1.97</v>
      </c>
      <c r="F208" s="52">
        <v>0.23</v>
      </c>
      <c r="G208" s="52">
        <v>0.6</v>
      </c>
      <c r="H208" s="3" t="s">
        <v>42</v>
      </c>
      <c r="I208" s="3">
        <v>8</v>
      </c>
      <c r="J208" s="20">
        <v>0.1</v>
      </c>
      <c r="K208" s="6">
        <f>(E208/2)/J208+1</f>
        <v>10.85</v>
      </c>
      <c r="L208" s="3">
        <f>2*(F208+G208)</f>
        <v>1.66</v>
      </c>
      <c r="M208" s="21">
        <f>2*8*I208/1000</f>
        <v>0.128</v>
      </c>
      <c r="N208" s="51">
        <f t="shared" ref="N208:N209" si="85">L208+M208</f>
        <v>1.7879999999999998</v>
      </c>
      <c r="O208" s="43">
        <f>IF(I208=$O$2,$O$3*N208*K208*E208,0)</f>
        <v>15.098313481481476</v>
      </c>
      <c r="P208" s="25">
        <f>IF(I208=$P$2,$P$3*N208*K208*E208,0)</f>
        <v>0</v>
      </c>
      <c r="Q208" s="33">
        <f>IF(I208=$Q$2,$Q$3*N208*K208*E208,0)</f>
        <v>0</v>
      </c>
      <c r="R208" s="30">
        <f>IF(I208=$R$2,$R$3*N208*K208*E208,0)</f>
        <v>0</v>
      </c>
      <c r="S208" s="30">
        <f>IF(I208=$S$2,$S$3*N208*K208*E208,0)</f>
        <v>0</v>
      </c>
      <c r="T208" s="62"/>
    </row>
    <row r="209" spans="3:20" x14ac:dyDescent="0.25">
      <c r="C209" s="52" t="s">
        <v>107</v>
      </c>
      <c r="D209" s="53">
        <v>1</v>
      </c>
      <c r="E209" s="29">
        <v>1.97</v>
      </c>
      <c r="F209" s="52">
        <v>0.23</v>
      </c>
      <c r="G209" s="52">
        <v>0.6</v>
      </c>
      <c r="H209" s="49" t="s">
        <v>42</v>
      </c>
      <c r="I209" s="49">
        <v>8</v>
      </c>
      <c r="J209" s="48">
        <v>0.15</v>
      </c>
      <c r="K209" s="6">
        <f>(E209/2)/J209+1</f>
        <v>7.5666666666666664</v>
      </c>
      <c r="L209" s="3">
        <f>2*(F209+G209)</f>
        <v>1.66</v>
      </c>
      <c r="M209" s="21">
        <f>2*8*I209/1000</f>
        <v>0.128</v>
      </c>
      <c r="N209" s="51">
        <f t="shared" si="85"/>
        <v>1.7879999999999998</v>
      </c>
      <c r="O209" s="43">
        <f>IF(I209=$O$2,$O$3*N209*K209*E209,0)</f>
        <v>10.529392197530862</v>
      </c>
      <c r="P209" s="25">
        <f>IF(I209=$P$2,$P$3*N209*K209*E209,0)</f>
        <v>0</v>
      </c>
      <c r="Q209" s="33">
        <f>IF(I209=$Q$2,$Q$3*N209*K209*E209,0)</f>
        <v>0</v>
      </c>
      <c r="R209" s="30">
        <f>IF(I209=$R$2,$R$3*N209*K209*E209,0)</f>
        <v>0</v>
      </c>
      <c r="S209" s="30">
        <f>IF(I209=$S$2,$S$3*N209*K209*E209,0)</f>
        <v>0</v>
      </c>
      <c r="T209" s="62"/>
    </row>
    <row r="210" spans="3:20" x14ac:dyDescent="0.25">
      <c r="C210" s="52" t="s">
        <v>108</v>
      </c>
      <c r="D210" s="53">
        <v>1</v>
      </c>
      <c r="E210" s="29">
        <v>5.01</v>
      </c>
      <c r="F210" s="52">
        <v>0.23</v>
      </c>
      <c r="G210" s="52">
        <v>0.6</v>
      </c>
      <c r="H210" s="53" t="s">
        <v>27</v>
      </c>
      <c r="I210" s="53">
        <v>16</v>
      </c>
      <c r="J210" s="52"/>
      <c r="K210" s="53">
        <v>3</v>
      </c>
      <c r="L210" s="8">
        <f>E210</f>
        <v>5.01</v>
      </c>
      <c r="M210" s="21">
        <f>(2*47*I210)/1000</f>
        <v>1.504</v>
      </c>
      <c r="N210" s="27">
        <f>L210+M210</f>
        <v>6.5139999999999993</v>
      </c>
      <c r="O210" s="43">
        <f>IF(I210=$O$2,$O$3*N210*K210*E210,0)</f>
        <v>0</v>
      </c>
      <c r="P210" s="25">
        <f>IF(I210=$P$2,$P$3*N210*K210*E210,0)</f>
        <v>0</v>
      </c>
      <c r="Q210" s="33">
        <f>IF(I210=$Q$2,$Q$3*N210*K210*E210,0)</f>
        <v>0</v>
      </c>
      <c r="R210" s="30">
        <f>IF(I210=$R$2,$R$3*N210*K210*E210,0)</f>
        <v>154.71473777777774</v>
      </c>
      <c r="S210" s="30">
        <f>IF(I210=$S$2,$S$3*N210*K210*E210,0)</f>
        <v>0</v>
      </c>
      <c r="T210" s="62"/>
    </row>
    <row r="211" spans="3:20" x14ac:dyDescent="0.25">
      <c r="C211" s="52" t="s">
        <v>108</v>
      </c>
      <c r="D211" s="53">
        <v>1</v>
      </c>
      <c r="E211" s="29">
        <v>5.01</v>
      </c>
      <c r="F211" s="52">
        <v>0.23</v>
      </c>
      <c r="G211" s="52">
        <v>0.6</v>
      </c>
      <c r="H211" s="3" t="s">
        <v>25</v>
      </c>
      <c r="I211" s="3">
        <v>12</v>
      </c>
      <c r="J211" s="20"/>
      <c r="K211" s="3">
        <v>2</v>
      </c>
      <c r="L211" s="4">
        <f>E211*0.7</f>
        <v>3.5069999999999997</v>
      </c>
      <c r="M211" s="21"/>
      <c r="N211" s="46"/>
      <c r="O211" s="43">
        <f>IF(I211=$O$2,$O$3*N211*K211*E211,0)</f>
        <v>0</v>
      </c>
      <c r="P211" s="25">
        <f>IF(I211=$P$2,$P$3*N211*K211*E211,0)</f>
        <v>0</v>
      </c>
      <c r="Q211" s="33">
        <f>IF(I211=$Q$2,$Q$3*N211*K211*E211,0)</f>
        <v>0</v>
      </c>
      <c r="R211" s="30">
        <f>IF(I211=$R$2,$R$3*N211*K211*E211,0)</f>
        <v>0</v>
      </c>
      <c r="S211" s="30">
        <f>IF(I211=$S$2,$S$3*N211*K211*E211,0)</f>
        <v>0</v>
      </c>
      <c r="T211" s="62"/>
    </row>
    <row r="212" spans="3:20" x14ac:dyDescent="0.25">
      <c r="C212" s="52" t="s">
        <v>108</v>
      </c>
      <c r="D212" s="53">
        <v>1</v>
      </c>
      <c r="E212" s="29">
        <v>5.01</v>
      </c>
      <c r="F212" s="52">
        <v>0.23</v>
      </c>
      <c r="G212" s="52">
        <v>0.6</v>
      </c>
      <c r="H212" s="3" t="s">
        <v>29</v>
      </c>
      <c r="I212" s="3">
        <v>16</v>
      </c>
      <c r="J212" s="20"/>
      <c r="K212" s="3">
        <v>2</v>
      </c>
      <c r="L212" s="54">
        <f>E212/4+1.22/4+1.05</f>
        <v>2.6074999999999999</v>
      </c>
      <c r="M212" s="21"/>
      <c r="N212" s="46">
        <f>L212+M212</f>
        <v>2.6074999999999999</v>
      </c>
      <c r="O212" s="43">
        <f>IF(I212=$O$2,$O$3*N212*K212*E212,0)</f>
        <v>0</v>
      </c>
      <c r="P212" s="25">
        <f>IF(I212=$P$2,$P$3*N212*K212*E212,0)</f>
        <v>0</v>
      </c>
      <c r="Q212" s="33">
        <f>IF(I212=$Q$2,$Q$3*N212*K212*E212,0)</f>
        <v>0</v>
      </c>
      <c r="R212" s="30">
        <f>IF(I212=$R$2,$R$3*N212*K212*E212,0)</f>
        <v>41.287348148148148</v>
      </c>
      <c r="S212" s="30">
        <f>IF(I212=$S$2,$S$3*N212*K212*E212,0)</f>
        <v>0</v>
      </c>
      <c r="T212" s="62"/>
    </row>
    <row r="213" spans="3:20" x14ac:dyDescent="0.25">
      <c r="C213" s="52" t="s">
        <v>108</v>
      </c>
      <c r="D213" s="53">
        <v>1</v>
      </c>
      <c r="E213" s="29">
        <v>5.01</v>
      </c>
      <c r="F213" s="52">
        <v>0.23</v>
      </c>
      <c r="G213" s="52">
        <v>0.6</v>
      </c>
      <c r="H213" s="3" t="s">
        <v>30</v>
      </c>
      <c r="I213" s="3"/>
      <c r="J213" s="20"/>
      <c r="K213" s="3"/>
      <c r="L213" s="3"/>
      <c r="M213" s="21"/>
      <c r="N213" s="27"/>
      <c r="O213" s="43">
        <f>IF(I213=$O$2,$O$3*N213*K213*E213,0)</f>
        <v>0</v>
      </c>
      <c r="P213" s="25">
        <f>IF(I213=$P$2,$P$3*N213*K213*E213,0)</f>
        <v>0</v>
      </c>
      <c r="Q213" s="33">
        <f>IF(I213=$Q$2,$Q$3*N213*K213*E213,0)</f>
        <v>0</v>
      </c>
      <c r="R213" s="30">
        <f>IF(I213=$R$2,$R$3*N213*K213*E213,0)</f>
        <v>0</v>
      </c>
      <c r="S213" s="30">
        <f>IF(I213=$S$2,$S$3*N213*K213*E213,0)</f>
        <v>0</v>
      </c>
      <c r="T213" s="62"/>
    </row>
    <row r="214" spans="3:20" x14ac:dyDescent="0.25">
      <c r="C214" s="52" t="s">
        <v>108</v>
      </c>
      <c r="D214" s="53">
        <v>1</v>
      </c>
      <c r="E214" s="29">
        <v>5.01</v>
      </c>
      <c r="F214" s="52">
        <v>0.23</v>
      </c>
      <c r="G214" s="52">
        <v>0.6</v>
      </c>
      <c r="H214" s="3" t="s">
        <v>31</v>
      </c>
      <c r="I214" s="3">
        <v>12</v>
      </c>
      <c r="J214" s="20"/>
      <c r="K214" s="3">
        <v>1</v>
      </c>
      <c r="L214" s="4">
        <f>E214</f>
        <v>5.01</v>
      </c>
      <c r="M214" s="21">
        <f>(2*56*I214)/1000</f>
        <v>1.3440000000000001</v>
      </c>
      <c r="N214" s="27">
        <f>L214+M214</f>
        <v>6.3540000000000001</v>
      </c>
      <c r="O214" s="43">
        <f>IF(I214=$O$2,$O$3*N214*K214*E214,0)</f>
        <v>0</v>
      </c>
      <c r="P214" s="25">
        <f>IF(I214=$P$2,$P$3*N214*K214*E214,0)</f>
        <v>0</v>
      </c>
      <c r="Q214" s="33">
        <f>IF(I214=$Q$2,$Q$3*N214*K214*E214,0)</f>
        <v>28.296479999999999</v>
      </c>
      <c r="R214" s="30">
        <f>IF(I214=$R$2,$R$3*N214*K214*E214,0)</f>
        <v>0</v>
      </c>
      <c r="S214" s="30">
        <f>IF(I214=$S$2,$S$3*N214*K214*E214,0)</f>
        <v>0</v>
      </c>
      <c r="T214" s="62"/>
    </row>
    <row r="215" spans="3:20" x14ac:dyDescent="0.25">
      <c r="C215" s="52" t="s">
        <v>108</v>
      </c>
      <c r="D215" s="53">
        <v>1</v>
      </c>
      <c r="E215" s="29">
        <v>5.01</v>
      </c>
      <c r="F215" s="52">
        <v>0.23</v>
      </c>
      <c r="G215" s="52">
        <v>0.6</v>
      </c>
      <c r="H215" s="49" t="s">
        <v>32</v>
      </c>
      <c r="I215" s="3">
        <v>16</v>
      </c>
      <c r="J215" s="20"/>
      <c r="K215" s="3">
        <v>2</v>
      </c>
      <c r="L215" s="50">
        <f>E215</f>
        <v>5.01</v>
      </c>
      <c r="M215" s="56">
        <f>(2*56*I215)/1000</f>
        <v>1.792</v>
      </c>
      <c r="N215" s="51">
        <f>L215+M215</f>
        <v>6.8019999999999996</v>
      </c>
      <c r="O215" s="43">
        <f>IF(I215=$O$2,$O$3*N215*K215*E215,0)</f>
        <v>0</v>
      </c>
      <c r="P215" s="25">
        <f>IF(I215=$P$2,$P$3*N215*K215*E215,0)</f>
        <v>0</v>
      </c>
      <c r="Q215" s="33">
        <f>IF(I215=$Q$2,$Q$3*N215*K215*E215,0)</f>
        <v>0</v>
      </c>
      <c r="R215" s="30">
        <f>IF(I215=$R$2,$R$3*N215*K215*E215,0)</f>
        <v>107.70337185185184</v>
      </c>
      <c r="S215" s="30">
        <f>IF(I215=$S$2,$S$3*N215*K215*E215,0)</f>
        <v>0</v>
      </c>
      <c r="T215" s="62"/>
    </row>
    <row r="216" spans="3:20" x14ac:dyDescent="0.25">
      <c r="C216" s="52" t="s">
        <v>108</v>
      </c>
      <c r="D216" s="53">
        <v>1</v>
      </c>
      <c r="E216" s="29">
        <v>5.01</v>
      </c>
      <c r="F216" s="52">
        <v>0.23</v>
      </c>
      <c r="G216" s="52">
        <v>0.6</v>
      </c>
      <c r="H216" s="3" t="s">
        <v>42</v>
      </c>
      <c r="I216" s="3">
        <v>8</v>
      </c>
      <c r="J216" s="20">
        <v>0.1</v>
      </c>
      <c r="K216" s="6">
        <f>(E216/2)/J216+1</f>
        <v>26.049999999999997</v>
      </c>
      <c r="L216" s="3">
        <f>2*(F216+G216)</f>
        <v>1.66</v>
      </c>
      <c r="M216" s="21">
        <f>2*8*I216/1000</f>
        <v>0.128</v>
      </c>
      <c r="N216" s="51">
        <f t="shared" ref="N216:N217" si="86">L216+M216</f>
        <v>1.7879999999999998</v>
      </c>
      <c r="O216" s="43">
        <f>IF(I216=$O$2,$O$3*N216*K216*E216,0)</f>
        <v>92.188750222222183</v>
      </c>
      <c r="P216" s="25">
        <f>IF(I216=$P$2,$P$3*N216*K216*E216,0)</f>
        <v>0</v>
      </c>
      <c r="Q216" s="33">
        <f>IF(I216=$Q$2,$Q$3*N216*K216*E216,0)</f>
        <v>0</v>
      </c>
      <c r="R216" s="30">
        <f>IF(I216=$R$2,$R$3*N216*K216*E216,0)</f>
        <v>0</v>
      </c>
      <c r="S216" s="30">
        <f>IF(I216=$S$2,$S$3*N216*K216*E216,0)</f>
        <v>0</v>
      </c>
      <c r="T216" s="62"/>
    </row>
    <row r="217" spans="3:20" x14ac:dyDescent="0.25">
      <c r="C217" s="52" t="s">
        <v>108</v>
      </c>
      <c r="D217" s="53">
        <v>1</v>
      </c>
      <c r="E217" s="29">
        <v>5.01</v>
      </c>
      <c r="F217" s="52">
        <v>0.23</v>
      </c>
      <c r="G217" s="52">
        <v>0.6</v>
      </c>
      <c r="H217" s="49" t="s">
        <v>42</v>
      </c>
      <c r="I217" s="49">
        <v>8</v>
      </c>
      <c r="J217" s="48">
        <v>0.15</v>
      </c>
      <c r="K217" s="6">
        <f>(E217/2)/J217+1</f>
        <v>17.7</v>
      </c>
      <c r="L217" s="3">
        <f>2*(F217+G217)</f>
        <v>1.66</v>
      </c>
      <c r="M217" s="21">
        <f>2*8*I217/1000</f>
        <v>0.128</v>
      </c>
      <c r="N217" s="51">
        <f t="shared" si="86"/>
        <v>1.7879999999999998</v>
      </c>
      <c r="O217" s="43">
        <f>IF(I217=$O$2,$O$3*N217*K217*E217,0)</f>
        <v>62.638805333333316</v>
      </c>
      <c r="P217" s="25">
        <f>IF(I217=$P$2,$P$3*N217*K217*E217,0)</f>
        <v>0</v>
      </c>
      <c r="Q217" s="33">
        <f>IF(I217=$Q$2,$Q$3*N217*K217*E217,0)</f>
        <v>0</v>
      </c>
      <c r="R217" s="30">
        <f>IF(I217=$R$2,$R$3*N217*K217*E217,0)</f>
        <v>0</v>
      </c>
      <c r="S217" s="30">
        <f>IF(I217=$S$2,$S$3*N217*K217*E217,0)</f>
        <v>0</v>
      </c>
      <c r="T217" s="62"/>
    </row>
    <row r="218" spans="3:20" x14ac:dyDescent="0.25">
      <c r="C218" s="52" t="s">
        <v>109</v>
      </c>
      <c r="D218" s="53">
        <v>1</v>
      </c>
      <c r="E218" s="29">
        <v>1.22</v>
      </c>
      <c r="F218" s="52">
        <v>0.23</v>
      </c>
      <c r="G218" s="52">
        <v>0.6</v>
      </c>
      <c r="H218" s="53" t="s">
        <v>27</v>
      </c>
      <c r="I218" s="53">
        <v>16</v>
      </c>
      <c r="J218" s="52"/>
      <c r="K218" s="53">
        <v>2</v>
      </c>
      <c r="L218" s="8">
        <f>E218</f>
        <v>1.22</v>
      </c>
      <c r="M218" s="21">
        <f>(2*47*I218)/1000</f>
        <v>1.504</v>
      </c>
      <c r="N218" s="27">
        <f>L218+M218</f>
        <v>2.7240000000000002</v>
      </c>
      <c r="O218" s="43">
        <f>IF(I218=$O$2,$O$3*N218*K218*E218,0)</f>
        <v>0</v>
      </c>
      <c r="P218" s="25">
        <f>IF(I218=$P$2,$P$3*N218*K218*E218,0)</f>
        <v>0</v>
      </c>
      <c r="Q218" s="33">
        <f>IF(I218=$Q$2,$Q$3*N218*K218*E218,0)</f>
        <v>0</v>
      </c>
      <c r="R218" s="30">
        <f>IF(I218=$R$2,$R$3*N218*K218*E218,0)</f>
        <v>10.503205925925926</v>
      </c>
      <c r="S218" s="30">
        <f>IF(I218=$S$2,$S$3*N218*K218*E218,0)</f>
        <v>0</v>
      </c>
      <c r="T218" s="62"/>
    </row>
    <row r="219" spans="3:20" x14ac:dyDescent="0.25">
      <c r="C219" s="52" t="s">
        <v>109</v>
      </c>
      <c r="D219" s="53">
        <v>1</v>
      </c>
      <c r="E219" s="29">
        <v>1.22</v>
      </c>
      <c r="F219" s="52">
        <v>0.23</v>
      </c>
      <c r="G219" s="52">
        <v>0.6</v>
      </c>
      <c r="H219" s="3" t="s">
        <v>25</v>
      </c>
      <c r="I219" s="3"/>
      <c r="J219" s="20"/>
      <c r="K219" s="3"/>
      <c r="L219" s="3"/>
      <c r="M219" s="21"/>
      <c r="N219" s="46"/>
      <c r="O219" s="43">
        <f>IF(I219=$O$2,$O$3*N219*K219*E219,0)</f>
        <v>0</v>
      </c>
      <c r="P219" s="25">
        <f>IF(I219=$P$2,$P$3*N219*K219*E219,0)</f>
        <v>0</v>
      </c>
      <c r="Q219" s="33">
        <f>IF(I219=$Q$2,$Q$3*N219*K219*E219,0)</f>
        <v>0</v>
      </c>
      <c r="R219" s="30">
        <f>IF(I219=$R$2,$R$3*N219*K219*E219,0)</f>
        <v>0</v>
      </c>
      <c r="S219" s="30">
        <f>IF(I219=$S$2,$S$3*N219*K219*E219,0)</f>
        <v>0</v>
      </c>
      <c r="T219" s="62"/>
    </row>
    <row r="220" spans="3:20" x14ac:dyDescent="0.25">
      <c r="C220" s="52" t="s">
        <v>109</v>
      </c>
      <c r="D220" s="53">
        <v>1</v>
      </c>
      <c r="E220" s="29">
        <v>1.22</v>
      </c>
      <c r="F220" s="52">
        <v>0.23</v>
      </c>
      <c r="G220" s="52">
        <v>0.6</v>
      </c>
      <c r="H220" s="3" t="s">
        <v>29</v>
      </c>
      <c r="I220" s="3"/>
      <c r="J220" s="20"/>
      <c r="K220" s="3"/>
      <c r="L220" s="3"/>
      <c r="M220" s="21"/>
      <c r="N220" s="27"/>
      <c r="O220" s="43">
        <f>IF(I220=$O$2,$O$3*N220*K220*E220,0)</f>
        <v>0</v>
      </c>
      <c r="P220" s="25">
        <f>IF(I220=$P$2,$P$3*N220*K220*E220,0)</f>
        <v>0</v>
      </c>
      <c r="Q220" s="33">
        <f>IF(I220=$Q$2,$Q$3*N220*K220*E220,0)</f>
        <v>0</v>
      </c>
      <c r="R220" s="30">
        <f>IF(I220=$R$2,$R$3*N220*K220*E220,0)</f>
        <v>0</v>
      </c>
      <c r="S220" s="30">
        <f>IF(I220=$S$2,$S$3*N220*K220*E220,0)</f>
        <v>0</v>
      </c>
      <c r="T220" s="62"/>
    </row>
    <row r="221" spans="3:20" x14ac:dyDescent="0.25">
      <c r="C221" s="52" t="s">
        <v>109</v>
      </c>
      <c r="D221" s="53">
        <v>1</v>
      </c>
      <c r="E221" s="29">
        <v>1.22</v>
      </c>
      <c r="F221" s="52">
        <v>0.23</v>
      </c>
      <c r="G221" s="52">
        <v>0.6</v>
      </c>
      <c r="H221" s="3" t="s">
        <v>30</v>
      </c>
      <c r="I221" s="3"/>
      <c r="J221" s="20"/>
      <c r="K221" s="3"/>
      <c r="L221" s="3"/>
      <c r="M221" s="21"/>
      <c r="N221" s="27"/>
      <c r="O221" s="43">
        <f>IF(I221=$O$2,$O$3*N221*K221*E221,0)</f>
        <v>0</v>
      </c>
      <c r="P221" s="25">
        <f>IF(I221=$P$2,$P$3*N221*K221*E221,0)</f>
        <v>0</v>
      </c>
      <c r="Q221" s="33">
        <f>IF(I221=$Q$2,$Q$3*N221*K221*E221,0)</f>
        <v>0</v>
      </c>
      <c r="R221" s="30">
        <f>IF(I221=$R$2,$R$3*N221*K221*E221,0)</f>
        <v>0</v>
      </c>
      <c r="S221" s="30">
        <f>IF(I221=$S$2,$S$3*N221*K221*E221,0)</f>
        <v>0</v>
      </c>
      <c r="T221" s="62"/>
    </row>
    <row r="222" spans="3:20" x14ac:dyDescent="0.25">
      <c r="C222" s="52" t="s">
        <v>109</v>
      </c>
      <c r="D222" s="53">
        <v>1</v>
      </c>
      <c r="E222" s="29">
        <v>1.22</v>
      </c>
      <c r="F222" s="52">
        <v>0.23</v>
      </c>
      <c r="G222" s="52">
        <v>0.6</v>
      </c>
      <c r="H222" s="3" t="s">
        <v>31</v>
      </c>
      <c r="I222" s="3"/>
      <c r="J222" s="20"/>
      <c r="K222" s="3"/>
      <c r="L222" s="3"/>
      <c r="M222" s="21"/>
      <c r="N222" s="27"/>
      <c r="O222" s="43">
        <f>IF(I222=$O$2,$O$3*N222*K222*E222,0)</f>
        <v>0</v>
      </c>
      <c r="P222" s="25">
        <f>IF(I222=$P$2,$P$3*N222*K222*E222,0)</f>
        <v>0</v>
      </c>
      <c r="Q222" s="33">
        <f>IF(I222=$Q$2,$Q$3*N222*K222*E222,0)</f>
        <v>0</v>
      </c>
      <c r="R222" s="30">
        <f>IF(I222=$R$2,$R$3*N222*K222*E222,0)</f>
        <v>0</v>
      </c>
      <c r="S222" s="30">
        <f>IF(I222=$S$2,$S$3*N222*K222*E222,0)</f>
        <v>0</v>
      </c>
      <c r="T222" s="62"/>
    </row>
    <row r="223" spans="3:20" x14ac:dyDescent="0.25">
      <c r="C223" s="52" t="s">
        <v>109</v>
      </c>
      <c r="D223" s="53">
        <v>1</v>
      </c>
      <c r="E223" s="29">
        <v>1.22</v>
      </c>
      <c r="F223" s="52">
        <v>0.23</v>
      </c>
      <c r="G223" s="52">
        <v>0.6</v>
      </c>
      <c r="H223" s="49" t="s">
        <v>32</v>
      </c>
      <c r="I223" s="3">
        <v>12</v>
      </c>
      <c r="J223" s="20"/>
      <c r="K223" s="3">
        <v>2</v>
      </c>
      <c r="L223" s="50">
        <f>E223</f>
        <v>1.22</v>
      </c>
      <c r="M223" s="56">
        <f>(2*56*I223)/1000</f>
        <v>1.3440000000000001</v>
      </c>
      <c r="N223" s="51">
        <f>L223+M223</f>
        <v>2.5640000000000001</v>
      </c>
      <c r="O223" s="43">
        <f>IF(I223=$O$2,$O$3*N223*K223*E223,0)</f>
        <v>0</v>
      </c>
      <c r="P223" s="25">
        <f>IF(I223=$P$2,$P$3*N223*K223*E223,0)</f>
        <v>0</v>
      </c>
      <c r="Q223" s="33">
        <f>IF(I223=$Q$2,$Q$3*N223*K223*E223,0)</f>
        <v>5.5610311111111104</v>
      </c>
      <c r="R223" s="30">
        <f>IF(I223=$R$2,$R$3*N223*K223*E223,0)</f>
        <v>0</v>
      </c>
      <c r="S223" s="30">
        <f>IF(I223=$S$2,$S$3*N223*K223*E223,0)</f>
        <v>0</v>
      </c>
      <c r="T223" s="62"/>
    </row>
    <row r="224" spans="3:20" x14ac:dyDescent="0.25">
      <c r="C224" s="52" t="s">
        <v>109</v>
      </c>
      <c r="D224" s="53">
        <v>1</v>
      </c>
      <c r="E224" s="29">
        <v>1.22</v>
      </c>
      <c r="F224" s="52">
        <v>0.23</v>
      </c>
      <c r="G224" s="52">
        <v>0.6</v>
      </c>
      <c r="H224" s="3" t="s">
        <v>42</v>
      </c>
      <c r="I224" s="3">
        <v>8</v>
      </c>
      <c r="J224" s="20">
        <v>0.1</v>
      </c>
      <c r="K224" s="6">
        <f>(E224/2)/J224+1</f>
        <v>7.1</v>
      </c>
      <c r="L224" s="3">
        <f>2*(F224+G224)</f>
        <v>1.66</v>
      </c>
      <c r="M224" s="21">
        <f>2*8*I224/1000</f>
        <v>0.128</v>
      </c>
      <c r="N224" s="51">
        <f t="shared" ref="N224:N225" si="87">L224+M224</f>
        <v>1.7879999999999998</v>
      </c>
      <c r="O224" s="43">
        <f>IF(I224=$O$2,$O$3*N224*K224*E224,0)</f>
        <v>6.1185801481481459</v>
      </c>
      <c r="P224" s="25">
        <f>IF(I224=$P$2,$P$3*N224*K224*E224,0)</f>
        <v>0</v>
      </c>
      <c r="Q224" s="33">
        <f>IF(I224=$Q$2,$Q$3*N224*K224*E224,0)</f>
        <v>0</v>
      </c>
      <c r="R224" s="30">
        <f>IF(I224=$R$2,$R$3*N224*K224*E224,0)</f>
        <v>0</v>
      </c>
      <c r="S224" s="30">
        <f>IF(I224=$S$2,$S$3*N224*K224*E224,0)</f>
        <v>0</v>
      </c>
      <c r="T224" s="62"/>
    </row>
    <row r="225" spans="3:20" x14ac:dyDescent="0.25">
      <c r="C225" s="52" t="s">
        <v>109</v>
      </c>
      <c r="D225" s="53">
        <v>1</v>
      </c>
      <c r="E225" s="29">
        <v>1.22</v>
      </c>
      <c r="F225" s="52">
        <v>0.23</v>
      </c>
      <c r="G225" s="52">
        <v>0.6</v>
      </c>
      <c r="H225" s="49" t="s">
        <v>42</v>
      </c>
      <c r="I225" s="49">
        <v>8</v>
      </c>
      <c r="J225" s="48">
        <v>0.15</v>
      </c>
      <c r="K225" s="6">
        <f>(E225/2)/J225+1</f>
        <v>5.0666666666666664</v>
      </c>
      <c r="L225" s="3">
        <f>2*(F225+G225)</f>
        <v>1.66</v>
      </c>
      <c r="M225" s="21">
        <f>2*8*I225/1000</f>
        <v>0.128</v>
      </c>
      <c r="N225" s="51">
        <f t="shared" si="87"/>
        <v>1.7879999999999998</v>
      </c>
      <c r="O225" s="43">
        <f>IF(I225=$O$2,$O$3*N225*K225*E225,0)</f>
        <v>4.366310716049381</v>
      </c>
      <c r="P225" s="25">
        <f>IF(I225=$P$2,$P$3*N225*K225*E225,0)</f>
        <v>0</v>
      </c>
      <c r="Q225" s="33">
        <f>IF(I225=$Q$2,$Q$3*N225*K225*E225,0)</f>
        <v>0</v>
      </c>
      <c r="R225" s="30">
        <f>IF(I225=$R$2,$R$3*N225*K225*E225,0)</f>
        <v>0</v>
      </c>
      <c r="S225" s="30">
        <f>IF(I225=$S$2,$S$3*N225*K225*E225,0)</f>
        <v>0</v>
      </c>
      <c r="T225" s="62"/>
    </row>
    <row r="226" spans="3:20" x14ac:dyDescent="0.25">
      <c r="C226" s="52" t="s">
        <v>110</v>
      </c>
      <c r="D226" s="53">
        <v>1</v>
      </c>
      <c r="E226" s="29">
        <v>4.0149999999999997</v>
      </c>
      <c r="F226" s="52">
        <v>0.23</v>
      </c>
      <c r="G226" s="52">
        <v>0.6</v>
      </c>
      <c r="H226" s="53" t="s">
        <v>27</v>
      </c>
      <c r="I226" s="53">
        <v>16</v>
      </c>
      <c r="J226" s="52"/>
      <c r="K226" s="53">
        <v>2</v>
      </c>
      <c r="L226" s="8">
        <f>E226</f>
        <v>4.0149999999999997</v>
      </c>
      <c r="M226" s="21">
        <f>(2*47*I226)/1000</f>
        <v>1.504</v>
      </c>
      <c r="N226" s="27">
        <f>L226+M226</f>
        <v>5.5190000000000001</v>
      </c>
      <c r="O226" s="43">
        <f>IF(I226=$O$2,$O$3*N226*K226*E226,0)</f>
        <v>0</v>
      </c>
      <c r="P226" s="25">
        <f>IF(I226=$P$2,$P$3*N226*K226*E226,0)</f>
        <v>0</v>
      </c>
      <c r="Q226" s="33">
        <f>IF(I226=$Q$2,$Q$3*N226*K226*E226,0)</f>
        <v>0</v>
      </c>
      <c r="R226" s="30">
        <f>IF(I226=$R$2,$R$3*N226*K226*E226,0)</f>
        <v>70.03270320987653</v>
      </c>
      <c r="S226" s="30">
        <f>IF(I226=$S$2,$S$3*N226*K226*E226,0)</f>
        <v>0</v>
      </c>
      <c r="T226" s="62"/>
    </row>
    <row r="227" spans="3:20" x14ac:dyDescent="0.25">
      <c r="C227" s="52" t="s">
        <v>110</v>
      </c>
      <c r="D227" s="53">
        <v>1</v>
      </c>
      <c r="E227" s="29">
        <v>4.0149999999999997</v>
      </c>
      <c r="F227" s="52">
        <v>0.23</v>
      </c>
      <c r="G227" s="52">
        <v>0.6</v>
      </c>
      <c r="H227" s="53" t="s">
        <v>27</v>
      </c>
      <c r="I227" s="53">
        <v>12</v>
      </c>
      <c r="J227" s="52"/>
      <c r="K227" s="53">
        <v>1</v>
      </c>
      <c r="L227" s="8">
        <f>E227</f>
        <v>4.0149999999999997</v>
      </c>
      <c r="M227" s="21">
        <f>(2*47*I227)/1000</f>
        <v>1.1279999999999999</v>
      </c>
      <c r="N227" s="27">
        <f>L227+M227</f>
        <v>5.1429999999999998</v>
      </c>
      <c r="O227" s="43">
        <f>IF(I227=$O$2,$O$3*N227*K227*E227,0)</f>
        <v>0</v>
      </c>
      <c r="P227" s="25">
        <f>IF(I227=$P$2,$P$3*N227*K227*E227,0)</f>
        <v>0</v>
      </c>
      <c r="Q227" s="33">
        <f>IF(I227=$Q$2,$Q$3*N227*K227*E227,0)</f>
        <v>18.354795555555555</v>
      </c>
      <c r="R227" s="30">
        <f>IF(I227=$R$2,$R$3*N227*K227*E227,0)</f>
        <v>0</v>
      </c>
      <c r="S227" s="30">
        <f>IF(I227=$S$2,$S$3*N227*K227*E227,0)</f>
        <v>0</v>
      </c>
      <c r="T227" s="62"/>
    </row>
    <row r="228" spans="3:20" x14ac:dyDescent="0.25">
      <c r="C228" s="52" t="s">
        <v>110</v>
      </c>
      <c r="D228" s="53">
        <v>1</v>
      </c>
      <c r="E228" s="29">
        <v>4.0149999999999997</v>
      </c>
      <c r="F228" s="52">
        <v>0.23</v>
      </c>
      <c r="G228" s="52">
        <v>0.6</v>
      </c>
      <c r="H228" s="3" t="s">
        <v>25</v>
      </c>
      <c r="I228" s="3"/>
      <c r="J228" s="20"/>
      <c r="K228" s="3"/>
      <c r="L228" s="3"/>
      <c r="M228" s="21"/>
      <c r="N228" s="27"/>
      <c r="O228" s="43">
        <f>IF(I228=$O$2,$O$3*N228*K228*E228,0)</f>
        <v>0</v>
      </c>
      <c r="P228" s="25">
        <f>IF(I228=$P$2,$P$3*N228*K228*E228,0)</f>
        <v>0</v>
      </c>
      <c r="Q228" s="33">
        <f>IF(I228=$Q$2,$Q$3*N228*K228*E228,0)</f>
        <v>0</v>
      </c>
      <c r="R228" s="30">
        <f>IF(I228=$R$2,$R$3*N228*K228*E228,0)</f>
        <v>0</v>
      </c>
      <c r="S228" s="30">
        <f>IF(I228=$S$2,$S$3*N228*K228*E228,0)</f>
        <v>0</v>
      </c>
      <c r="T228" s="62"/>
    </row>
    <row r="229" spans="3:20" x14ac:dyDescent="0.25">
      <c r="C229" s="52" t="s">
        <v>110</v>
      </c>
      <c r="D229" s="53">
        <v>1</v>
      </c>
      <c r="E229" s="29">
        <v>4.0149999999999997</v>
      </c>
      <c r="F229" s="52">
        <v>0.23</v>
      </c>
      <c r="G229" s="52">
        <v>0.6</v>
      </c>
      <c r="H229" s="3" t="s">
        <v>29</v>
      </c>
      <c r="I229" s="3">
        <v>16</v>
      </c>
      <c r="J229" s="20"/>
      <c r="K229" s="3">
        <v>2</v>
      </c>
      <c r="L229" s="54">
        <f>E229/4+1.22/4+0.3</f>
        <v>1.6087499999999999</v>
      </c>
      <c r="M229" s="21"/>
      <c r="N229" s="46">
        <f>L229+M229</f>
        <v>1.6087499999999999</v>
      </c>
      <c r="O229" s="43">
        <f>IF(I229=$O$2,$O$3*N229*K229*E229,0)</f>
        <v>0</v>
      </c>
      <c r="P229" s="25">
        <f>IF(I229=$P$2,$P$3*N229*K229*E229,0)</f>
        <v>0</v>
      </c>
      <c r="Q229" s="33">
        <f>IF(I229=$Q$2,$Q$3*N229*K229*E229,0)</f>
        <v>0</v>
      </c>
      <c r="R229" s="30">
        <f>IF(I229=$R$2,$R$3*N229*K229*E229,0)</f>
        <v>20.414044444444439</v>
      </c>
      <c r="S229" s="30">
        <f>IF(I229=$S$2,$S$3*N229*K229*E229,0)</f>
        <v>0</v>
      </c>
      <c r="T229" s="62"/>
    </row>
    <row r="230" spans="3:20" x14ac:dyDescent="0.25">
      <c r="C230" s="52" t="s">
        <v>110</v>
      </c>
      <c r="D230" s="53">
        <v>1</v>
      </c>
      <c r="E230" s="29">
        <v>4.0149999999999997</v>
      </c>
      <c r="F230" s="52">
        <v>0.23</v>
      </c>
      <c r="G230" s="52">
        <v>0.6</v>
      </c>
      <c r="H230" s="3" t="s">
        <v>30</v>
      </c>
      <c r="I230" s="3"/>
      <c r="J230" s="20"/>
      <c r="K230" s="3"/>
      <c r="L230" s="3"/>
      <c r="M230" s="21"/>
      <c r="N230" s="27"/>
      <c r="O230" s="43">
        <f>IF(I230=$O$2,$O$3*N230*K230*E230,0)</f>
        <v>0</v>
      </c>
      <c r="P230" s="25">
        <f>IF(I230=$P$2,$P$3*N230*K230*E230,0)</f>
        <v>0</v>
      </c>
      <c r="Q230" s="33">
        <f>IF(I230=$Q$2,$Q$3*N230*K230*E230,0)</f>
        <v>0</v>
      </c>
      <c r="R230" s="30">
        <f>IF(I230=$R$2,$R$3*N230*K230*E230,0)</f>
        <v>0</v>
      </c>
      <c r="S230" s="30">
        <f>IF(I230=$S$2,$S$3*N230*K230*E230,0)</f>
        <v>0</v>
      </c>
      <c r="T230" s="62"/>
    </row>
    <row r="231" spans="3:20" x14ac:dyDescent="0.25">
      <c r="C231" s="52" t="s">
        <v>110</v>
      </c>
      <c r="D231" s="53">
        <v>1</v>
      </c>
      <c r="E231" s="29">
        <v>4.0149999999999997</v>
      </c>
      <c r="F231" s="52">
        <v>0.23</v>
      </c>
      <c r="G231" s="52">
        <v>0.6</v>
      </c>
      <c r="H231" s="3" t="s">
        <v>31</v>
      </c>
      <c r="I231" s="3">
        <v>16</v>
      </c>
      <c r="J231" s="20"/>
      <c r="K231" s="3">
        <v>2</v>
      </c>
      <c r="L231" s="4">
        <f>E231</f>
        <v>4.0149999999999997</v>
      </c>
      <c r="M231" s="21">
        <f>(2*56*I231)/1000</f>
        <v>1.792</v>
      </c>
      <c r="N231" s="27">
        <f>L231+M231</f>
        <v>5.8069999999999995</v>
      </c>
      <c r="O231" s="43">
        <f>IF(I231=$O$2,$O$3*N231*K231*E231,0)</f>
        <v>0</v>
      </c>
      <c r="P231" s="25">
        <f>IF(I231=$P$2,$P$3*N231*K231*E231,0)</f>
        <v>0</v>
      </c>
      <c r="Q231" s="33">
        <f>IF(I231=$Q$2,$Q$3*N231*K231*E231,0)</f>
        <v>0</v>
      </c>
      <c r="R231" s="30">
        <f>IF(I231=$R$2,$R$3*N231*K231*E231,0)</f>
        <v>73.687245432098749</v>
      </c>
      <c r="S231" s="30">
        <f>IF(I231=$S$2,$S$3*N231*K231*E231,0)</f>
        <v>0</v>
      </c>
      <c r="T231" s="62"/>
    </row>
    <row r="232" spans="3:20" x14ac:dyDescent="0.25">
      <c r="C232" s="52" t="s">
        <v>110</v>
      </c>
      <c r="D232" s="53">
        <v>1</v>
      </c>
      <c r="E232" s="29">
        <v>4.0149999999999997</v>
      </c>
      <c r="F232" s="52">
        <v>0.23</v>
      </c>
      <c r="G232" s="52">
        <v>0.6</v>
      </c>
      <c r="H232" s="49" t="s">
        <v>32</v>
      </c>
      <c r="I232" s="3">
        <v>12</v>
      </c>
      <c r="J232" s="20"/>
      <c r="K232" s="3">
        <v>2</v>
      </c>
      <c r="L232" s="50">
        <f>E232</f>
        <v>4.0149999999999997</v>
      </c>
      <c r="M232" s="56">
        <f>(2*56*I232)/1000</f>
        <v>1.3440000000000001</v>
      </c>
      <c r="N232" s="51">
        <f>L232+M232</f>
        <v>5.359</v>
      </c>
      <c r="O232" s="43">
        <f>IF(I232=$O$2,$O$3*N232*K232*E232,0)</f>
        <v>0</v>
      </c>
      <c r="P232" s="25">
        <f>IF(I232=$P$2,$P$3*N232*K232*E232,0)</f>
        <v>0</v>
      </c>
      <c r="Q232" s="33">
        <f>IF(I232=$Q$2,$Q$3*N232*K232*E232,0)</f>
        <v>38.251351111111106</v>
      </c>
      <c r="R232" s="30">
        <f>IF(I232=$R$2,$R$3*N232*K232*E232,0)</f>
        <v>0</v>
      </c>
      <c r="S232" s="30">
        <f>IF(I232=$S$2,$S$3*N232*K232*E232,0)</f>
        <v>0</v>
      </c>
      <c r="T232" s="62"/>
    </row>
    <row r="233" spans="3:20" x14ac:dyDescent="0.25">
      <c r="C233" s="52" t="s">
        <v>110</v>
      </c>
      <c r="D233" s="53">
        <v>1</v>
      </c>
      <c r="E233" s="29">
        <v>4.0149999999999997</v>
      </c>
      <c r="F233" s="52">
        <v>0.23</v>
      </c>
      <c r="G233" s="52">
        <v>0.6</v>
      </c>
      <c r="H233" s="3" t="s">
        <v>42</v>
      </c>
      <c r="I233" s="3">
        <v>8</v>
      </c>
      <c r="J233" s="20">
        <v>0.1</v>
      </c>
      <c r="K233" s="6">
        <f>(E233/2)/J233+1</f>
        <v>21.074999999999996</v>
      </c>
      <c r="L233" s="3">
        <f>2*(F233+G233)</f>
        <v>1.66</v>
      </c>
      <c r="M233" s="21">
        <f>2*8*I233/1000</f>
        <v>0.128</v>
      </c>
      <c r="N233" s="51">
        <f t="shared" ref="N233:N234" si="88">L233+M233</f>
        <v>1.7879999999999998</v>
      </c>
      <c r="O233" s="43">
        <f>IF(I233=$O$2,$O$3*N233*K233*E233,0)</f>
        <v>59.770323555555528</v>
      </c>
      <c r="P233" s="25">
        <f>IF(I233=$P$2,$P$3*N233*K233*E233,0)</f>
        <v>0</v>
      </c>
      <c r="Q233" s="33">
        <f>IF(I233=$Q$2,$Q$3*N233*K233*E233,0)</f>
        <v>0</v>
      </c>
      <c r="R233" s="30">
        <f>IF(I233=$R$2,$R$3*N233*K233*E233,0)</f>
        <v>0</v>
      </c>
      <c r="S233" s="30">
        <f>IF(I233=$S$2,$S$3*N233*K233*E233,0)</f>
        <v>0</v>
      </c>
      <c r="T233" s="62"/>
    </row>
    <row r="234" spans="3:20" x14ac:dyDescent="0.25">
      <c r="C234" s="52" t="s">
        <v>110</v>
      </c>
      <c r="D234" s="53">
        <v>1</v>
      </c>
      <c r="E234" s="29">
        <v>4.0149999999999997</v>
      </c>
      <c r="F234" s="52">
        <v>0.23</v>
      </c>
      <c r="G234" s="52">
        <v>0.6</v>
      </c>
      <c r="H234" s="49" t="s">
        <v>42</v>
      </c>
      <c r="I234" s="49">
        <v>8</v>
      </c>
      <c r="J234" s="48">
        <v>0.15</v>
      </c>
      <c r="K234" s="6">
        <f>(E234/2)/J234+1</f>
        <v>14.383333333333333</v>
      </c>
      <c r="L234" s="3">
        <f>2*(F234+G234)</f>
        <v>1.66</v>
      </c>
      <c r="M234" s="21">
        <f>2*8*I234/1000</f>
        <v>0.128</v>
      </c>
      <c r="N234" s="51">
        <f t="shared" si="88"/>
        <v>1.7879999999999998</v>
      </c>
      <c r="O234" s="43">
        <f>IF(I234=$O$2,$O$3*N234*K234*E234,0)</f>
        <v>40.792241382716036</v>
      </c>
      <c r="P234" s="25">
        <f>IF(I234=$P$2,$P$3*N234*K234*E234,0)</f>
        <v>0</v>
      </c>
      <c r="Q234" s="33">
        <f>IF(I234=$Q$2,$Q$3*N234*K234*E234,0)</f>
        <v>0</v>
      </c>
      <c r="R234" s="30">
        <f>IF(I234=$R$2,$R$3*N234*K234*E234,0)</f>
        <v>0</v>
      </c>
      <c r="S234" s="30">
        <f>IF(I234=$S$2,$S$3*N234*K234*E234,0)</f>
        <v>0</v>
      </c>
      <c r="T234" s="62"/>
    </row>
    <row r="235" spans="3:20" x14ac:dyDescent="0.25">
      <c r="C235" s="52" t="s">
        <v>111</v>
      </c>
      <c r="D235" s="53">
        <v>1</v>
      </c>
      <c r="E235" s="29">
        <v>4.2149999999999999</v>
      </c>
      <c r="F235" s="52">
        <v>0.23</v>
      </c>
      <c r="G235" s="52">
        <v>0.6</v>
      </c>
      <c r="H235" s="53" t="s">
        <v>27</v>
      </c>
      <c r="I235" s="53">
        <v>16</v>
      </c>
      <c r="J235" s="52"/>
      <c r="K235" s="53">
        <v>2</v>
      </c>
      <c r="L235" s="8">
        <f>E235</f>
        <v>4.2149999999999999</v>
      </c>
      <c r="M235" s="21">
        <f>(2*47*I235)/1000</f>
        <v>1.504</v>
      </c>
      <c r="N235" s="27">
        <f>L235+M235</f>
        <v>5.7189999999999994</v>
      </c>
      <c r="O235" s="43">
        <f>IF(I235=$O$2,$O$3*N235*K235*E235,0)</f>
        <v>0</v>
      </c>
      <c r="P235" s="25">
        <f>IF(I235=$P$2,$P$3*N235*K235*E235,0)</f>
        <v>0</v>
      </c>
      <c r="Q235" s="33">
        <f>IF(I235=$Q$2,$Q$3*N235*K235*E235,0)</f>
        <v>0</v>
      </c>
      <c r="R235" s="30">
        <f>IF(I235=$R$2,$R$3*N235*K235*E235,0)</f>
        <v>76.185552592592572</v>
      </c>
      <c r="S235" s="30">
        <f>IF(I235=$S$2,$S$3*N235*K235*E235,0)</f>
        <v>0</v>
      </c>
      <c r="T235" s="62"/>
    </row>
    <row r="236" spans="3:20" x14ac:dyDescent="0.25">
      <c r="C236" s="52" t="s">
        <v>111</v>
      </c>
      <c r="D236" s="53">
        <v>1</v>
      </c>
      <c r="E236" s="29">
        <v>4.2149999999999999</v>
      </c>
      <c r="F236" s="52">
        <v>0.23</v>
      </c>
      <c r="G236" s="52">
        <v>0.6</v>
      </c>
      <c r="H236" s="53"/>
      <c r="I236" s="53">
        <v>12</v>
      </c>
      <c r="J236" s="52"/>
      <c r="K236" s="53">
        <v>1</v>
      </c>
      <c r="L236" s="53">
        <f>E235</f>
        <v>4.2149999999999999</v>
      </c>
      <c r="M236" s="29"/>
      <c r="N236" s="46"/>
      <c r="O236" s="43">
        <f>IF(I236=$O$2,$O$3*N236*K236*E236,0)</f>
        <v>0</v>
      </c>
      <c r="P236" s="25">
        <f>IF(I236=$P$2,$P$3*N236*K236*E236,0)</f>
        <v>0</v>
      </c>
      <c r="Q236" s="33">
        <f>IF(I236=$Q$2,$Q$3*N236*K236*E236,0)</f>
        <v>0</v>
      </c>
      <c r="R236" s="30">
        <f>IF(I236=$R$2,$R$3*N236*K236*E236,0)</f>
        <v>0</v>
      </c>
      <c r="S236" s="30">
        <f>IF(I236=$S$2,$S$3*N236*K236*E236,0)</f>
        <v>0</v>
      </c>
      <c r="T236" s="62"/>
    </row>
    <row r="237" spans="3:20" x14ac:dyDescent="0.25">
      <c r="C237" s="52" t="s">
        <v>111</v>
      </c>
      <c r="D237" s="53">
        <v>1</v>
      </c>
      <c r="E237" s="29">
        <v>4.2149999999999999</v>
      </c>
      <c r="F237" s="52">
        <v>0.23</v>
      </c>
      <c r="G237" s="52">
        <v>0.6</v>
      </c>
      <c r="H237" s="3" t="s">
        <v>25</v>
      </c>
      <c r="I237" s="3"/>
      <c r="J237" s="20"/>
      <c r="K237" s="3"/>
      <c r="L237" s="3"/>
      <c r="M237" s="21"/>
      <c r="N237" s="27"/>
      <c r="O237" s="43">
        <f>IF(I237=$O$2,$O$3*N237*K237*E237,0)</f>
        <v>0</v>
      </c>
      <c r="P237" s="25">
        <f>IF(I237=$P$2,$P$3*N237*K237*E237,0)</f>
        <v>0</v>
      </c>
      <c r="Q237" s="33">
        <f>IF(I237=$Q$2,$Q$3*N237*K237*E237,0)</f>
        <v>0</v>
      </c>
      <c r="R237" s="30">
        <f>IF(I237=$R$2,$R$3*N237*K237*E237,0)</f>
        <v>0</v>
      </c>
      <c r="S237" s="30">
        <f>IF(I237=$S$2,$S$3*N237*K237*E237,0)</f>
        <v>0</v>
      </c>
      <c r="T237" s="62"/>
    </row>
    <row r="238" spans="3:20" x14ac:dyDescent="0.25">
      <c r="C238" s="52" t="s">
        <v>111</v>
      </c>
      <c r="D238" s="53">
        <v>1</v>
      </c>
      <c r="E238" s="29">
        <v>4.2149999999999999</v>
      </c>
      <c r="F238" s="52">
        <v>0.23</v>
      </c>
      <c r="G238" s="52">
        <v>0.6</v>
      </c>
      <c r="H238" s="3" t="s">
        <v>29</v>
      </c>
      <c r="I238" s="3">
        <v>16</v>
      </c>
      <c r="J238" s="20"/>
      <c r="K238" s="3">
        <v>2</v>
      </c>
      <c r="L238" s="54">
        <f>E238/4+E247/4+0.53</f>
        <v>2.7155000000000005</v>
      </c>
      <c r="M238" s="21"/>
      <c r="N238" s="46">
        <f>L238+M238</f>
        <v>2.7155000000000005</v>
      </c>
      <c r="O238" s="43">
        <f>IF(I238=$O$2,$O$3*N238*K238*E238,0)</f>
        <v>0</v>
      </c>
      <c r="P238" s="25">
        <f>IF(I238=$P$2,$P$3*N238*K238*E238,0)</f>
        <v>0</v>
      </c>
      <c r="Q238" s="33">
        <f>IF(I238=$Q$2,$Q$3*N238*K238*E238,0)</f>
        <v>0</v>
      </c>
      <c r="R238" s="30">
        <f>IF(I238=$R$2,$R$3*N238*K238*E238,0)</f>
        <v>36.174482962962969</v>
      </c>
      <c r="S238" s="30">
        <f>IF(I238=$S$2,$S$3*N238*K238*E238,0)</f>
        <v>0</v>
      </c>
      <c r="T238" s="62"/>
    </row>
    <row r="239" spans="3:20" x14ac:dyDescent="0.25">
      <c r="C239" s="52" t="s">
        <v>111</v>
      </c>
      <c r="D239" s="53">
        <v>1</v>
      </c>
      <c r="E239" s="29">
        <v>4.2149999999999999</v>
      </c>
      <c r="F239" s="52">
        <v>0.23</v>
      </c>
      <c r="G239" s="52">
        <v>0.6</v>
      </c>
      <c r="H239" s="3" t="s">
        <v>30</v>
      </c>
      <c r="I239" s="3"/>
      <c r="J239" s="20"/>
      <c r="K239" s="3"/>
      <c r="L239" s="3"/>
      <c r="M239" s="21"/>
      <c r="N239" s="27"/>
      <c r="O239" s="43">
        <f>IF(I239=$O$2,$O$3*N239*K239*E239,0)</f>
        <v>0</v>
      </c>
      <c r="P239" s="25">
        <f>IF(I239=$P$2,$P$3*N239*K239*E239,0)</f>
        <v>0</v>
      </c>
      <c r="Q239" s="33">
        <f>IF(I239=$Q$2,$Q$3*N239*K239*E239,0)</f>
        <v>0</v>
      </c>
      <c r="R239" s="30">
        <f>IF(I239=$R$2,$R$3*N239*K239*E239,0)</f>
        <v>0</v>
      </c>
      <c r="S239" s="30">
        <f>IF(I239=$S$2,$S$3*N239*K239*E239,0)</f>
        <v>0</v>
      </c>
      <c r="T239" s="62"/>
    </row>
    <row r="240" spans="3:20" x14ac:dyDescent="0.25">
      <c r="C240" s="52" t="s">
        <v>111</v>
      </c>
      <c r="D240" s="53">
        <v>1</v>
      </c>
      <c r="E240" s="29">
        <v>4.2149999999999999</v>
      </c>
      <c r="F240" s="52">
        <v>0.23</v>
      </c>
      <c r="G240" s="52">
        <v>0.6</v>
      </c>
      <c r="H240" s="3" t="s">
        <v>31</v>
      </c>
      <c r="I240" s="3">
        <v>16</v>
      </c>
      <c r="J240" s="20"/>
      <c r="K240" s="3">
        <v>2</v>
      </c>
      <c r="L240" s="4">
        <f>E240</f>
        <v>4.2149999999999999</v>
      </c>
      <c r="M240" s="21">
        <f>(2*56*I240)/1000</f>
        <v>1.792</v>
      </c>
      <c r="N240" s="27">
        <f>L240+M240</f>
        <v>6.0069999999999997</v>
      </c>
      <c r="O240" s="43">
        <f>IF(I240=$O$2,$O$3*N240*K240*E240,0)</f>
        <v>0</v>
      </c>
      <c r="P240" s="25">
        <f>IF(I240=$P$2,$P$3*N240*K240*E240,0)</f>
        <v>0</v>
      </c>
      <c r="Q240" s="33">
        <f>IF(I240=$Q$2,$Q$3*N240*K240*E240,0)</f>
        <v>0</v>
      </c>
      <c r="R240" s="30">
        <f>IF(I240=$R$2,$R$3*N240*K240*E240,0)</f>
        <v>80.022139259259248</v>
      </c>
      <c r="S240" s="30">
        <f>IF(I240=$S$2,$S$3*N240*K240*E240,0)</f>
        <v>0</v>
      </c>
      <c r="T240" s="62"/>
    </row>
    <row r="241" spans="3:20" x14ac:dyDescent="0.25">
      <c r="C241" s="52" t="s">
        <v>111</v>
      </c>
      <c r="D241" s="53">
        <v>1</v>
      </c>
      <c r="E241" s="29">
        <v>4.2149999999999999</v>
      </c>
      <c r="F241" s="52">
        <v>0.23</v>
      </c>
      <c r="G241" s="52">
        <v>0.6</v>
      </c>
      <c r="H241" s="49" t="s">
        <v>32</v>
      </c>
      <c r="I241" s="3">
        <v>12</v>
      </c>
      <c r="J241" s="20"/>
      <c r="K241" s="3">
        <v>2</v>
      </c>
      <c r="L241" s="50">
        <f>E241</f>
        <v>4.2149999999999999</v>
      </c>
      <c r="M241" s="56">
        <f>(2*56*I241)/1000</f>
        <v>1.3440000000000001</v>
      </c>
      <c r="N241" s="51">
        <f>L241+M241</f>
        <v>5.5590000000000002</v>
      </c>
      <c r="O241" s="43">
        <f>IF(I241=$O$2,$O$3*N241*K241*E241,0)</f>
        <v>0</v>
      </c>
      <c r="P241" s="25">
        <f>IF(I241=$P$2,$P$3*N241*K241*E241,0)</f>
        <v>0</v>
      </c>
      <c r="Q241" s="33">
        <f>IF(I241=$Q$2,$Q$3*N241*K241*E241,0)</f>
        <v>41.655439999999999</v>
      </c>
      <c r="R241" s="30">
        <f>IF(I241=$R$2,$R$3*N241*K241*E241,0)</f>
        <v>0</v>
      </c>
      <c r="S241" s="30">
        <f>IF(I241=$S$2,$S$3*N241*K241*E241,0)</f>
        <v>0</v>
      </c>
      <c r="T241" s="62"/>
    </row>
    <row r="242" spans="3:20" x14ac:dyDescent="0.25">
      <c r="C242" s="52" t="s">
        <v>111</v>
      </c>
      <c r="D242" s="53">
        <v>1</v>
      </c>
      <c r="E242" s="29">
        <v>4.2149999999999999</v>
      </c>
      <c r="F242" s="52">
        <v>0.23</v>
      </c>
      <c r="G242" s="52">
        <v>0.6</v>
      </c>
      <c r="H242" s="3" t="s">
        <v>42</v>
      </c>
      <c r="I242" s="3">
        <v>8</v>
      </c>
      <c r="J242" s="20">
        <v>0.1</v>
      </c>
      <c r="K242" s="6">
        <f>(E242/2)/J242+1</f>
        <v>22.074999999999999</v>
      </c>
      <c r="L242" s="3">
        <f>2*(F242+G242)</f>
        <v>1.66</v>
      </c>
      <c r="M242" s="21">
        <f>2*8*I242/1000</f>
        <v>0.128</v>
      </c>
      <c r="N242" s="51">
        <f t="shared" ref="N242:N243" si="89">L242+M242</f>
        <v>1.7879999999999998</v>
      </c>
      <c r="O242" s="43">
        <f>IF(I242=$O$2,$O$3*N242*K242*E242,0)</f>
        <v>65.725025777777759</v>
      </c>
      <c r="P242" s="25">
        <f>IF(I242=$P$2,$P$3*N242*K242*E242,0)</f>
        <v>0</v>
      </c>
      <c r="Q242" s="33">
        <f>IF(I242=$Q$2,$Q$3*N242*K242*E242,0)</f>
        <v>0</v>
      </c>
      <c r="R242" s="30">
        <f>IF(I242=$R$2,$R$3*N242*K242*E242,0)</f>
        <v>0</v>
      </c>
      <c r="S242" s="30">
        <f>IF(I242=$S$2,$S$3*N242*K242*E242,0)</f>
        <v>0</v>
      </c>
      <c r="T242" s="62"/>
    </row>
    <row r="243" spans="3:20" x14ac:dyDescent="0.25">
      <c r="C243" s="52" t="s">
        <v>111</v>
      </c>
      <c r="D243" s="53">
        <v>1</v>
      </c>
      <c r="E243" s="29">
        <v>4.2149999999999999</v>
      </c>
      <c r="F243" s="52">
        <v>0.23</v>
      </c>
      <c r="G243" s="52">
        <v>0.6</v>
      </c>
      <c r="H243" s="49" t="s">
        <v>42</v>
      </c>
      <c r="I243" s="49">
        <v>8</v>
      </c>
      <c r="J243" s="48">
        <v>0.15</v>
      </c>
      <c r="K243" s="6">
        <f>(E243/2)/J243+1</f>
        <v>15.05</v>
      </c>
      <c r="L243" s="3">
        <f>2*(F243+G243)</f>
        <v>1.66</v>
      </c>
      <c r="M243" s="21">
        <f>2*8*I243/1000</f>
        <v>0.128</v>
      </c>
      <c r="N243" s="51">
        <f t="shared" si="89"/>
        <v>1.7879999999999998</v>
      </c>
      <c r="O243" s="43">
        <f>IF(I243=$O$2,$O$3*N243*K243*E243,0)</f>
        <v>44.809134222222212</v>
      </c>
      <c r="P243" s="25">
        <f>IF(I243=$P$2,$P$3*N243*K243*E243,0)</f>
        <v>0</v>
      </c>
      <c r="Q243" s="33">
        <f>IF(I243=$Q$2,$Q$3*N243*K243*E243,0)</f>
        <v>0</v>
      </c>
      <c r="R243" s="30">
        <f>IF(I243=$R$2,$R$3*N243*K243*E243,0)</f>
        <v>0</v>
      </c>
      <c r="S243" s="30">
        <f>IF(I243=$S$2,$S$3*N243*K243*E243,0)</f>
        <v>0</v>
      </c>
      <c r="T243" s="62"/>
    </row>
    <row r="244" spans="3:20" x14ac:dyDescent="0.25">
      <c r="C244" s="52" t="s">
        <v>112</v>
      </c>
      <c r="D244" s="53">
        <v>1</v>
      </c>
      <c r="E244" s="29">
        <v>4.5270000000000001</v>
      </c>
      <c r="F244" s="52">
        <v>0.23</v>
      </c>
      <c r="G244" s="52">
        <v>0.6</v>
      </c>
      <c r="H244" s="53" t="s">
        <v>27</v>
      </c>
      <c r="I244" s="53">
        <v>16</v>
      </c>
      <c r="J244" s="52"/>
      <c r="K244" s="53">
        <v>2</v>
      </c>
      <c r="L244" s="8">
        <f>E244</f>
        <v>4.5270000000000001</v>
      </c>
      <c r="M244" s="21">
        <f>(2*47*I244)/1000</f>
        <v>1.504</v>
      </c>
      <c r="N244" s="27">
        <f>L244+M244</f>
        <v>6.0310000000000006</v>
      </c>
      <c r="O244" s="43">
        <f>IF(I244=$O$2,$O$3*N244*K244*E244,0)</f>
        <v>0</v>
      </c>
      <c r="P244" s="25">
        <f>IF(I244=$P$2,$P$3*N244*K244*E244,0)</f>
        <v>0</v>
      </c>
      <c r="Q244" s="33">
        <f>IF(I244=$Q$2,$Q$3*N244*K244*E244,0)</f>
        <v>0</v>
      </c>
      <c r="R244" s="30">
        <f>IF(I244=$R$2,$R$3*N244*K244*E244,0)</f>
        <v>86.288867555555569</v>
      </c>
      <c r="S244" s="30">
        <f>IF(I244=$S$2,$S$3*N244*K244*E244,0)</f>
        <v>0</v>
      </c>
      <c r="T244" s="62"/>
    </row>
    <row r="245" spans="3:20" x14ac:dyDescent="0.25">
      <c r="C245" s="52" t="s">
        <v>112</v>
      </c>
      <c r="D245" s="53">
        <v>1</v>
      </c>
      <c r="E245" s="29">
        <v>4.5270000000000001</v>
      </c>
      <c r="F245" s="52">
        <v>0.23</v>
      </c>
      <c r="G245" s="52">
        <v>0.6</v>
      </c>
      <c r="H245" s="53"/>
      <c r="I245" s="53">
        <v>12</v>
      </c>
      <c r="J245" s="52"/>
      <c r="K245" s="53">
        <v>1</v>
      </c>
      <c r="L245" s="53">
        <f>E244</f>
        <v>4.5270000000000001</v>
      </c>
      <c r="M245" s="29"/>
      <c r="N245" s="46"/>
      <c r="O245" s="43">
        <f>IF(I245=$O$2,$O$3*N245*K245*E245,0)</f>
        <v>0</v>
      </c>
      <c r="P245" s="25">
        <f>IF(I245=$P$2,$P$3*N245*K245*E245,0)</f>
        <v>0</v>
      </c>
      <c r="Q245" s="33">
        <f>IF(I245=$Q$2,$Q$3*N245*K245*E245,0)</f>
        <v>0</v>
      </c>
      <c r="R245" s="30">
        <f>IF(I245=$R$2,$R$3*N245*K245*E245,0)</f>
        <v>0</v>
      </c>
      <c r="S245" s="30">
        <f>IF(I245=$S$2,$S$3*N245*K245*E245,0)</f>
        <v>0</v>
      </c>
      <c r="T245" s="62"/>
    </row>
    <row r="246" spans="3:20" x14ac:dyDescent="0.25">
      <c r="C246" s="52" t="s">
        <v>112</v>
      </c>
      <c r="D246" s="53">
        <v>1</v>
      </c>
      <c r="E246" s="29">
        <v>4.5270000000000001</v>
      </c>
      <c r="F246" s="52">
        <v>0.23</v>
      </c>
      <c r="G246" s="52">
        <v>0.6</v>
      </c>
      <c r="H246" s="3" t="s">
        <v>25</v>
      </c>
      <c r="I246" s="3"/>
      <c r="J246" s="20"/>
      <c r="K246" s="3"/>
      <c r="L246" s="3"/>
      <c r="M246" s="21"/>
      <c r="N246" s="27"/>
      <c r="O246" s="43">
        <f>IF(I246=$O$2,$O$3*N246*K246*E246,0)</f>
        <v>0</v>
      </c>
      <c r="P246" s="25">
        <f>IF(I246=$P$2,$P$3*N246*K246*E246,0)</f>
        <v>0</v>
      </c>
      <c r="Q246" s="33">
        <f>IF(I246=$Q$2,$Q$3*N246*K246*E246,0)</f>
        <v>0</v>
      </c>
      <c r="R246" s="30">
        <f>IF(I246=$R$2,$R$3*N246*K246*E246,0)</f>
        <v>0</v>
      </c>
      <c r="S246" s="30">
        <f>IF(I246=$S$2,$S$3*N246*K246*E246,0)</f>
        <v>0</v>
      </c>
      <c r="T246" s="62"/>
    </row>
    <row r="247" spans="3:20" x14ac:dyDescent="0.25">
      <c r="C247" s="52" t="s">
        <v>112</v>
      </c>
      <c r="D247" s="53">
        <v>1</v>
      </c>
      <c r="E247" s="29">
        <v>4.5270000000000001</v>
      </c>
      <c r="F247" s="52">
        <v>0.23</v>
      </c>
      <c r="G247" s="52">
        <v>0.6</v>
      </c>
      <c r="H247" s="3" t="s">
        <v>29</v>
      </c>
      <c r="I247" s="3">
        <v>16</v>
      </c>
      <c r="J247" s="20"/>
      <c r="K247" s="3">
        <v>2</v>
      </c>
      <c r="L247" s="54">
        <f>L238</f>
        <v>2.7155000000000005</v>
      </c>
      <c r="M247" s="21"/>
      <c r="N247" s="46">
        <f>L247+M247</f>
        <v>2.7155000000000005</v>
      </c>
      <c r="O247" s="43">
        <f>IF(I247=$O$2,$O$3*N247*K247*E247,0)</f>
        <v>0</v>
      </c>
      <c r="P247" s="25">
        <f>IF(I247=$P$2,$P$3*N247*K247*E247,0)</f>
        <v>0</v>
      </c>
      <c r="Q247" s="33">
        <f>IF(I247=$Q$2,$Q$3*N247*K247*E247,0)</f>
        <v>0</v>
      </c>
      <c r="R247" s="30">
        <f>IF(I247=$R$2,$R$3*N247*K247*E247,0)</f>
        <v>38.852167111111115</v>
      </c>
      <c r="S247" s="30">
        <f>IF(I247=$S$2,$S$3*N247*K247*E247,0)</f>
        <v>0</v>
      </c>
      <c r="T247" s="62"/>
    </row>
    <row r="248" spans="3:20" x14ac:dyDescent="0.25">
      <c r="C248" s="52" t="s">
        <v>112</v>
      </c>
      <c r="D248" s="53">
        <v>1</v>
      </c>
      <c r="E248" s="29">
        <v>4.5270000000000001</v>
      </c>
      <c r="F248" s="52">
        <v>0.23</v>
      </c>
      <c r="G248" s="52">
        <v>0.6</v>
      </c>
      <c r="H248" s="3" t="s">
        <v>30</v>
      </c>
      <c r="I248" s="3"/>
      <c r="J248" s="20"/>
      <c r="K248" s="3"/>
      <c r="L248" s="3"/>
      <c r="M248" s="21"/>
      <c r="N248" s="27"/>
      <c r="O248" s="43">
        <f>IF(I248=$O$2,$O$3*N248*K248*E248,0)</f>
        <v>0</v>
      </c>
      <c r="P248" s="25">
        <f>IF(I248=$P$2,$P$3*N248*K248*E248,0)</f>
        <v>0</v>
      </c>
      <c r="Q248" s="33">
        <f>IF(I248=$Q$2,$Q$3*N248*K248*E248,0)</f>
        <v>0</v>
      </c>
      <c r="R248" s="30">
        <f>IF(I248=$R$2,$R$3*N248*K248*E248,0)</f>
        <v>0</v>
      </c>
      <c r="S248" s="30">
        <f>IF(I248=$S$2,$S$3*N248*K248*E248,0)</f>
        <v>0</v>
      </c>
      <c r="T248" s="62"/>
    </row>
    <row r="249" spans="3:20" x14ac:dyDescent="0.25">
      <c r="C249" s="52" t="s">
        <v>112</v>
      </c>
      <c r="D249" s="53">
        <v>1</v>
      </c>
      <c r="E249" s="29">
        <v>4.5270000000000001</v>
      </c>
      <c r="F249" s="52">
        <v>0.23</v>
      </c>
      <c r="G249" s="52">
        <v>0.6</v>
      </c>
      <c r="H249" s="3" t="s">
        <v>31</v>
      </c>
      <c r="I249" s="3">
        <v>16</v>
      </c>
      <c r="J249" s="20"/>
      <c r="K249" s="3">
        <v>2</v>
      </c>
      <c r="L249" s="4">
        <f>E249</f>
        <v>4.5270000000000001</v>
      </c>
      <c r="M249" s="21">
        <f>(2*56*I249)/1000</f>
        <v>1.792</v>
      </c>
      <c r="N249" s="27">
        <f>L249+M249</f>
        <v>6.319</v>
      </c>
      <c r="O249" s="43">
        <f>IF(I249=$O$2,$O$3*N249*K249*E249,0)</f>
        <v>0</v>
      </c>
      <c r="P249" s="25">
        <f>IF(I249=$P$2,$P$3*N249*K249*E249,0)</f>
        <v>0</v>
      </c>
      <c r="Q249" s="33">
        <f>IF(I249=$Q$2,$Q$3*N249*K249*E249,0)</f>
        <v>0</v>
      </c>
      <c r="R249" s="30">
        <f>IF(I249=$R$2,$R$3*N249*K249*E249,0)</f>
        <v>90.409443555555555</v>
      </c>
      <c r="S249" s="30">
        <f>IF(I249=$S$2,$S$3*N249*K249*E249,0)</f>
        <v>0</v>
      </c>
      <c r="T249" s="62"/>
    </row>
    <row r="250" spans="3:20" x14ac:dyDescent="0.25">
      <c r="C250" s="52" t="s">
        <v>112</v>
      </c>
      <c r="D250" s="53">
        <v>1</v>
      </c>
      <c r="E250" s="29">
        <v>4.5270000000000001</v>
      </c>
      <c r="F250" s="52">
        <v>0.23</v>
      </c>
      <c r="G250" s="52">
        <v>0.6</v>
      </c>
      <c r="H250" s="49" t="s">
        <v>32</v>
      </c>
      <c r="I250" s="3">
        <v>12</v>
      </c>
      <c r="J250" s="20"/>
      <c r="K250" s="3">
        <v>2</v>
      </c>
      <c r="L250" s="50">
        <f>E250</f>
        <v>4.5270000000000001</v>
      </c>
      <c r="M250" s="56">
        <f>(2*56*I250)/1000</f>
        <v>1.3440000000000001</v>
      </c>
      <c r="N250" s="51">
        <f>L250+M250</f>
        <v>5.8710000000000004</v>
      </c>
      <c r="O250" s="43">
        <f>IF(I250=$O$2,$O$3*N250*K250*E250,0)</f>
        <v>0</v>
      </c>
      <c r="P250" s="25">
        <f>IF(I250=$P$2,$P$3*N250*K250*E250,0)</f>
        <v>0</v>
      </c>
      <c r="Q250" s="33">
        <f>IF(I250=$Q$2,$Q$3*N250*K250*E250,0)</f>
        <v>47.249808000000002</v>
      </c>
      <c r="R250" s="30">
        <f>IF(I250=$R$2,$R$3*N250*K250*E250,0)</f>
        <v>0</v>
      </c>
      <c r="S250" s="30">
        <f>IF(I250=$S$2,$S$3*N250*K250*E250,0)</f>
        <v>0</v>
      </c>
      <c r="T250" s="62"/>
    </row>
    <row r="251" spans="3:20" x14ac:dyDescent="0.25">
      <c r="C251" s="52" t="s">
        <v>112</v>
      </c>
      <c r="D251" s="53">
        <v>1</v>
      </c>
      <c r="E251" s="29">
        <v>4.5270000000000001</v>
      </c>
      <c r="F251" s="52">
        <v>0.23</v>
      </c>
      <c r="G251" s="52">
        <v>0.6</v>
      </c>
      <c r="H251" s="3" t="s">
        <v>42</v>
      </c>
      <c r="I251" s="3">
        <v>8</v>
      </c>
      <c r="J251" s="20">
        <v>0.1</v>
      </c>
      <c r="K251" s="6">
        <f>(E251/2)/J251+1</f>
        <v>23.634999999999998</v>
      </c>
      <c r="L251" s="3">
        <f>2*(F251+G251)</f>
        <v>1.66</v>
      </c>
      <c r="M251" s="21">
        <f>2*8*I251/1000</f>
        <v>0.128</v>
      </c>
      <c r="N251" s="51">
        <f t="shared" ref="N251:N252" si="90">L251+M251</f>
        <v>1.7879999999999998</v>
      </c>
      <c r="O251" s="43">
        <f>IF(I251=$O$2,$O$3*N251*K251*E251,0)</f>
        <v>75.578553386666641</v>
      </c>
      <c r="P251" s="25">
        <f>IF(I251=$P$2,$P$3*N251*K251*E251,0)</f>
        <v>0</v>
      </c>
      <c r="Q251" s="33">
        <f>IF(I251=$Q$2,$Q$3*N251*K251*E251,0)</f>
        <v>0</v>
      </c>
      <c r="R251" s="30">
        <f>IF(I251=$R$2,$R$3*N251*K251*E251,0)</f>
        <v>0</v>
      </c>
      <c r="S251" s="30">
        <f>IF(I251=$S$2,$S$3*N251*K251*E251,0)</f>
        <v>0</v>
      </c>
      <c r="T251" s="62"/>
    </row>
    <row r="252" spans="3:20" x14ac:dyDescent="0.25">
      <c r="C252" s="52" t="s">
        <v>112</v>
      </c>
      <c r="D252" s="53">
        <v>1</v>
      </c>
      <c r="E252" s="29">
        <v>4.5270000000000001</v>
      </c>
      <c r="F252" s="52">
        <v>0.23</v>
      </c>
      <c r="G252" s="52">
        <v>0.6</v>
      </c>
      <c r="H252" s="49" t="s">
        <v>42</v>
      </c>
      <c r="I252" s="49">
        <v>8</v>
      </c>
      <c r="J252" s="48">
        <v>0.15</v>
      </c>
      <c r="K252" s="6">
        <f>(E252/2)/J252+1</f>
        <v>16.090000000000003</v>
      </c>
      <c r="L252" s="3">
        <f>2*(F252+G252)</f>
        <v>1.66</v>
      </c>
      <c r="M252" s="21">
        <f>2*8*I252/1000</f>
        <v>0.128</v>
      </c>
      <c r="N252" s="51">
        <f t="shared" si="90"/>
        <v>1.7879999999999998</v>
      </c>
      <c r="O252" s="43">
        <f>IF(I252=$O$2,$O$3*N252*K252*E252,0)</f>
        <v>51.451615146666668</v>
      </c>
      <c r="P252" s="25">
        <f>IF(I252=$P$2,$P$3*N252*K252*E252,0)</f>
        <v>0</v>
      </c>
      <c r="Q252" s="33">
        <f>IF(I252=$Q$2,$Q$3*N252*K252*E252,0)</f>
        <v>0</v>
      </c>
      <c r="R252" s="30">
        <f>IF(I252=$R$2,$R$3*N252*K252*E252,0)</f>
        <v>0</v>
      </c>
      <c r="S252" s="30">
        <f>IF(I252=$S$2,$S$3*N252*K252*E252,0)</f>
        <v>0</v>
      </c>
      <c r="T252" s="62"/>
    </row>
    <row r="253" spans="3:20" x14ac:dyDescent="0.25">
      <c r="C253" s="52" t="s">
        <v>113</v>
      </c>
      <c r="D253" s="53">
        <v>1</v>
      </c>
      <c r="E253" s="29">
        <v>1.55</v>
      </c>
      <c r="F253" s="52">
        <v>0.23</v>
      </c>
      <c r="G253" s="52">
        <v>0.6</v>
      </c>
      <c r="H253" s="53" t="s">
        <v>27</v>
      </c>
      <c r="I253" s="53">
        <v>16</v>
      </c>
      <c r="J253" s="52"/>
      <c r="K253" s="53">
        <v>2</v>
      </c>
      <c r="L253" s="8">
        <f>E253</f>
        <v>1.55</v>
      </c>
      <c r="M253" s="21">
        <f>(2*47*I253)/1000</f>
        <v>1.504</v>
      </c>
      <c r="N253" s="27">
        <f>L253+M253</f>
        <v>3.0540000000000003</v>
      </c>
      <c r="O253" s="43">
        <f>IF(I253=$O$2,$O$3*N253*K253*E253,0)</f>
        <v>0</v>
      </c>
      <c r="P253" s="25">
        <f>IF(I253=$P$2,$P$3*N253*K253*E253,0)</f>
        <v>0</v>
      </c>
      <c r="Q253" s="33">
        <f>IF(I253=$Q$2,$Q$3*N253*K253*E253,0)</f>
        <v>0</v>
      </c>
      <c r="R253" s="30">
        <f>IF(I253=$R$2,$R$3*N253*K253*E253,0)</f>
        <v>14.960829629629631</v>
      </c>
      <c r="S253" s="30">
        <f>IF(I253=$S$2,$S$3*N253*K253*E253,0)</f>
        <v>0</v>
      </c>
      <c r="T253" s="62"/>
    </row>
    <row r="254" spans="3:20" x14ac:dyDescent="0.25">
      <c r="C254" s="52" t="s">
        <v>113</v>
      </c>
      <c r="D254" s="53">
        <v>1</v>
      </c>
      <c r="E254" s="29">
        <v>1.55</v>
      </c>
      <c r="F254" s="52">
        <v>0.23</v>
      </c>
      <c r="G254" s="52">
        <v>0.6</v>
      </c>
      <c r="H254" s="3" t="s">
        <v>25</v>
      </c>
      <c r="I254" s="3"/>
      <c r="J254" s="20"/>
      <c r="K254" s="3"/>
      <c r="L254" s="3"/>
      <c r="M254" s="21"/>
      <c r="N254" s="46"/>
      <c r="O254" s="43">
        <f>IF(I254=$O$2,$O$3*N254*K254*E254,0)</f>
        <v>0</v>
      </c>
      <c r="P254" s="25">
        <f>IF(I254=$P$2,$P$3*N254*K254*E254,0)</f>
        <v>0</v>
      </c>
      <c r="Q254" s="33">
        <f>IF(I254=$Q$2,$Q$3*N254*K254*E254,0)</f>
        <v>0</v>
      </c>
      <c r="R254" s="30">
        <f>IF(I254=$R$2,$R$3*N254*K254*E254,0)</f>
        <v>0</v>
      </c>
      <c r="S254" s="30">
        <f>IF(I254=$S$2,$S$3*N254*K254*E254,0)</f>
        <v>0</v>
      </c>
      <c r="T254" s="62"/>
    </row>
    <row r="255" spans="3:20" x14ac:dyDescent="0.25">
      <c r="C255" s="52" t="s">
        <v>113</v>
      </c>
      <c r="D255" s="53">
        <v>1</v>
      </c>
      <c r="E255" s="29">
        <v>1.55</v>
      </c>
      <c r="F255" s="52">
        <v>0.23</v>
      </c>
      <c r="G255" s="52">
        <v>0.6</v>
      </c>
      <c r="H255" s="3" t="s">
        <v>29</v>
      </c>
      <c r="I255" s="3"/>
      <c r="J255" s="20"/>
      <c r="K255" s="3"/>
      <c r="L255" s="3"/>
      <c r="M255" s="21"/>
      <c r="N255" s="27"/>
      <c r="O255" s="43">
        <f>IF(I255=$O$2,$O$3*N255*K255*E255,0)</f>
        <v>0</v>
      </c>
      <c r="P255" s="25">
        <f>IF(I255=$P$2,$P$3*N255*K255*E255,0)</f>
        <v>0</v>
      </c>
      <c r="Q255" s="33">
        <f>IF(I255=$Q$2,$Q$3*N255*K255*E255,0)</f>
        <v>0</v>
      </c>
      <c r="R255" s="30">
        <f>IF(I255=$R$2,$R$3*N255*K255*E255,0)</f>
        <v>0</v>
      </c>
      <c r="S255" s="30">
        <f>IF(I255=$S$2,$S$3*N255*K255*E255,0)</f>
        <v>0</v>
      </c>
      <c r="T255" s="62"/>
    </row>
    <row r="256" spans="3:20" x14ac:dyDescent="0.25">
      <c r="C256" s="52" t="s">
        <v>113</v>
      </c>
      <c r="D256" s="53">
        <v>1</v>
      </c>
      <c r="E256" s="29">
        <v>1.55</v>
      </c>
      <c r="F256" s="52">
        <v>0.23</v>
      </c>
      <c r="G256" s="52">
        <v>0.6</v>
      </c>
      <c r="H256" s="3" t="s">
        <v>30</v>
      </c>
      <c r="I256" s="3"/>
      <c r="J256" s="20"/>
      <c r="K256" s="3"/>
      <c r="L256" s="3"/>
      <c r="M256" s="21"/>
      <c r="N256" s="27"/>
      <c r="O256" s="43">
        <f>IF(I256=$O$2,$O$3*N256*K256*E256,0)</f>
        <v>0</v>
      </c>
      <c r="P256" s="25">
        <f>IF(I256=$P$2,$P$3*N256*K256*E256,0)</f>
        <v>0</v>
      </c>
      <c r="Q256" s="33">
        <f>IF(I256=$Q$2,$Q$3*N256*K256*E256,0)</f>
        <v>0</v>
      </c>
      <c r="R256" s="30">
        <f>IF(I256=$R$2,$R$3*N256*K256*E256,0)</f>
        <v>0</v>
      </c>
      <c r="S256" s="30">
        <f>IF(I256=$S$2,$S$3*N256*K256*E256,0)</f>
        <v>0</v>
      </c>
      <c r="T256" s="62"/>
    </row>
    <row r="257" spans="3:20" x14ac:dyDescent="0.25">
      <c r="C257" s="52" t="s">
        <v>113</v>
      </c>
      <c r="D257" s="53">
        <v>1</v>
      </c>
      <c r="E257" s="29">
        <v>1.55</v>
      </c>
      <c r="F257" s="52">
        <v>0.23</v>
      </c>
      <c r="G257" s="52">
        <v>0.6</v>
      </c>
      <c r="H257" s="3" t="s">
        <v>31</v>
      </c>
      <c r="I257" s="3"/>
      <c r="J257" s="20"/>
      <c r="K257" s="3"/>
      <c r="L257" s="3"/>
      <c r="M257" s="21"/>
      <c r="N257" s="27"/>
      <c r="O257" s="43">
        <f>IF(I257=$O$2,$O$3*N257*K257*E257,0)</f>
        <v>0</v>
      </c>
      <c r="P257" s="25">
        <f>IF(I257=$P$2,$P$3*N257*K257*E257,0)</f>
        <v>0</v>
      </c>
      <c r="Q257" s="33">
        <f>IF(I257=$Q$2,$Q$3*N257*K257*E257,0)</f>
        <v>0</v>
      </c>
      <c r="R257" s="30">
        <f>IF(I257=$R$2,$R$3*N257*K257*E257,0)</f>
        <v>0</v>
      </c>
      <c r="S257" s="30">
        <f>IF(I257=$S$2,$S$3*N257*K257*E257,0)</f>
        <v>0</v>
      </c>
      <c r="T257" s="62"/>
    </row>
    <row r="258" spans="3:20" x14ac:dyDescent="0.25">
      <c r="C258" s="52" t="s">
        <v>113</v>
      </c>
      <c r="D258" s="53">
        <v>1</v>
      </c>
      <c r="E258" s="29">
        <v>1.55</v>
      </c>
      <c r="F258" s="52">
        <v>0.23</v>
      </c>
      <c r="G258" s="52">
        <v>0.6</v>
      </c>
      <c r="H258" s="49" t="s">
        <v>32</v>
      </c>
      <c r="I258" s="3">
        <v>16</v>
      </c>
      <c r="J258" s="20"/>
      <c r="K258" s="3">
        <v>4</v>
      </c>
      <c r="L258" s="50">
        <f>E258</f>
        <v>1.55</v>
      </c>
      <c r="M258" s="56">
        <f>(2*56*I258)/1000</f>
        <v>1.792</v>
      </c>
      <c r="N258" s="51">
        <f>L258+M258</f>
        <v>3.3420000000000001</v>
      </c>
      <c r="O258" s="43">
        <f>IF(I258=$O$2,$O$3*N258*K258*E258,0)</f>
        <v>0</v>
      </c>
      <c r="P258" s="25">
        <f>IF(I258=$P$2,$P$3*N258*K258*E258,0)</f>
        <v>0</v>
      </c>
      <c r="Q258" s="33">
        <f>IF(I258=$Q$2,$Q$3*N258*K258*E258,0)</f>
        <v>0</v>
      </c>
      <c r="R258" s="30">
        <f>IF(I258=$R$2,$R$3*N258*K258*E258,0)</f>
        <v>32.743348148148151</v>
      </c>
      <c r="S258" s="30">
        <f>IF(I258=$S$2,$S$3*N258*K258*E258,0)</f>
        <v>0</v>
      </c>
      <c r="T258" s="62"/>
    </row>
    <row r="259" spans="3:20" x14ac:dyDescent="0.25">
      <c r="C259" s="52" t="s">
        <v>113</v>
      </c>
      <c r="D259" s="53">
        <v>1</v>
      </c>
      <c r="E259" s="29">
        <v>1.55</v>
      </c>
      <c r="F259" s="52">
        <v>0.23</v>
      </c>
      <c r="G259" s="52">
        <v>0.6</v>
      </c>
      <c r="H259" s="3" t="s">
        <v>42</v>
      </c>
      <c r="I259" s="3">
        <v>8</v>
      </c>
      <c r="J259" s="20">
        <v>0.1</v>
      </c>
      <c r="K259" s="6">
        <f>(E259/2)/J259+1</f>
        <v>8.75</v>
      </c>
      <c r="L259" s="3">
        <f>2*(F259+G259)</f>
        <v>1.66</v>
      </c>
      <c r="M259" s="21">
        <f>2*8*I259/1000</f>
        <v>0.128</v>
      </c>
      <c r="N259" s="51">
        <f t="shared" ref="N259:N260" si="91">L259+M259</f>
        <v>1.7879999999999998</v>
      </c>
      <c r="O259" s="43">
        <f>IF(I259=$O$2,$O$3*N259*K259*E259,0)</f>
        <v>9.5801481481481456</v>
      </c>
      <c r="P259" s="25">
        <f>IF(I259=$P$2,$P$3*N259*K259*E259,0)</f>
        <v>0</v>
      </c>
      <c r="Q259" s="33">
        <f>IF(I259=$Q$2,$Q$3*N259*K259*E259,0)</f>
        <v>0</v>
      </c>
      <c r="R259" s="30">
        <f>IF(I259=$R$2,$R$3*N259*K259*E259,0)</f>
        <v>0</v>
      </c>
      <c r="S259" s="30">
        <f>IF(I259=$S$2,$S$3*N259*K259*E259,0)</f>
        <v>0</v>
      </c>
      <c r="T259" s="62"/>
    </row>
    <row r="260" spans="3:20" x14ac:dyDescent="0.25">
      <c r="C260" s="52" t="s">
        <v>113</v>
      </c>
      <c r="D260" s="53">
        <v>1</v>
      </c>
      <c r="E260" s="29">
        <v>1.55</v>
      </c>
      <c r="F260" s="52">
        <v>0.23</v>
      </c>
      <c r="G260" s="52">
        <v>0.6</v>
      </c>
      <c r="H260" s="49" t="s">
        <v>42</v>
      </c>
      <c r="I260" s="3">
        <v>8</v>
      </c>
      <c r="J260" s="20">
        <v>0.1</v>
      </c>
      <c r="K260" s="6">
        <f>(E260/2)/J260+1</f>
        <v>8.75</v>
      </c>
      <c r="L260" s="3">
        <f>2*(F260+G260)</f>
        <v>1.66</v>
      </c>
      <c r="M260" s="21">
        <f>2*8*I260/1000</f>
        <v>0.128</v>
      </c>
      <c r="N260" s="51">
        <f t="shared" si="91"/>
        <v>1.7879999999999998</v>
      </c>
      <c r="O260" s="43">
        <f>IF(I260=$O$2,$O$3*N260*K260*E260,0)</f>
        <v>9.5801481481481456</v>
      </c>
      <c r="P260" s="25">
        <f>IF(I260=$P$2,$P$3*N260*K260*E260,0)</f>
        <v>0</v>
      </c>
      <c r="Q260" s="33">
        <f>IF(I260=$Q$2,$Q$3*N260*K260*E260,0)</f>
        <v>0</v>
      </c>
      <c r="R260" s="30">
        <f>IF(I260=$R$2,$R$3*N260*K260*E260,0)</f>
        <v>0</v>
      </c>
      <c r="S260" s="30">
        <f>IF(I260=$S$2,$S$3*N260*K260*E260,0)</f>
        <v>0</v>
      </c>
      <c r="T260" s="62"/>
    </row>
    <row r="261" spans="3:20" x14ac:dyDescent="0.25">
      <c r="C261" s="20" t="s">
        <v>114</v>
      </c>
      <c r="D261" s="3">
        <v>1</v>
      </c>
      <c r="E261" s="21">
        <v>2.9950000000000001</v>
      </c>
      <c r="F261" s="20">
        <v>0.23</v>
      </c>
      <c r="G261" s="20">
        <v>0.6</v>
      </c>
      <c r="H261" s="53" t="s">
        <v>27</v>
      </c>
      <c r="I261" s="3">
        <v>16</v>
      </c>
      <c r="J261" s="20"/>
      <c r="K261" s="3">
        <v>2</v>
      </c>
      <c r="L261" s="4">
        <f>E261</f>
        <v>2.9950000000000001</v>
      </c>
      <c r="M261" s="21">
        <f>(2*47*I261)/1000</f>
        <v>1.504</v>
      </c>
      <c r="N261" s="27">
        <f>L261+M261</f>
        <v>4.4990000000000006</v>
      </c>
      <c r="O261" s="43">
        <f>IF(I261=$O$2,$O$3*N261*K261*E261,0)</f>
        <v>0</v>
      </c>
      <c r="P261" s="25">
        <f>IF(I261=$P$2,$P$3*N261*K261*E261,0)</f>
        <v>0</v>
      </c>
      <c r="Q261" s="33">
        <f>IF(I261=$Q$2,$Q$3*N261*K261*E261,0)</f>
        <v>0</v>
      </c>
      <c r="R261" s="30">
        <f>IF(I261=$R$2,$R$3*N261*K261*E261,0)</f>
        <v>42.58608987654322</v>
      </c>
      <c r="S261" s="30">
        <f>IF(I261=$S$2,$S$3*N261*K261*E261,0)</f>
        <v>0</v>
      </c>
      <c r="T261" s="62"/>
    </row>
    <row r="262" spans="3:20" x14ac:dyDescent="0.25">
      <c r="C262" s="20" t="s">
        <v>114</v>
      </c>
      <c r="D262" s="3">
        <v>1</v>
      </c>
      <c r="E262" s="21">
        <v>2.9950000000000001</v>
      </c>
      <c r="F262" s="20">
        <v>0.23</v>
      </c>
      <c r="G262" s="20">
        <v>0.6</v>
      </c>
      <c r="H262" s="3" t="s">
        <v>25</v>
      </c>
      <c r="I262" s="3"/>
      <c r="J262" s="20"/>
      <c r="K262" s="3"/>
      <c r="L262" s="3"/>
      <c r="M262" s="21"/>
      <c r="N262" s="46"/>
      <c r="O262" s="43">
        <f>IF(I262=$O$2,$O$3*N262*K262*E262,0)</f>
        <v>0</v>
      </c>
      <c r="P262" s="25">
        <f>IF(I262=$P$2,$P$3*N262*K262*E262,0)</f>
        <v>0</v>
      </c>
      <c r="Q262" s="33">
        <f>IF(I262=$Q$2,$Q$3*N262*K262*E262,0)</f>
        <v>0</v>
      </c>
      <c r="R262" s="30">
        <f>IF(I262=$R$2,$R$3*N262*K262*E262,0)</f>
        <v>0</v>
      </c>
      <c r="S262" s="30">
        <f>IF(I262=$S$2,$S$3*N262*K262*E262,0)</f>
        <v>0</v>
      </c>
      <c r="T262" s="62"/>
    </row>
    <row r="263" spans="3:20" x14ac:dyDescent="0.25">
      <c r="C263" s="20" t="s">
        <v>114</v>
      </c>
      <c r="D263" s="3">
        <v>1</v>
      </c>
      <c r="E263" s="21">
        <v>2.9950000000000001</v>
      </c>
      <c r="F263" s="20">
        <v>0.23</v>
      </c>
      <c r="G263" s="20">
        <v>0.6</v>
      </c>
      <c r="H263" s="3" t="s">
        <v>29</v>
      </c>
      <c r="I263" s="3"/>
      <c r="J263" s="20"/>
      <c r="K263" s="3"/>
      <c r="L263" s="3"/>
      <c r="M263" s="21"/>
      <c r="N263" s="27"/>
      <c r="O263" s="43">
        <f>IF(I263=$O$2,$O$3*N263*K263*E263,0)</f>
        <v>0</v>
      </c>
      <c r="P263" s="25">
        <f>IF(I263=$P$2,$P$3*N263*K263*E263,0)</f>
        <v>0</v>
      </c>
      <c r="Q263" s="33">
        <f>IF(I263=$Q$2,$Q$3*N263*K263*E263,0)</f>
        <v>0</v>
      </c>
      <c r="R263" s="30">
        <f>IF(I263=$R$2,$R$3*N263*K263*E263,0)</f>
        <v>0</v>
      </c>
      <c r="S263" s="30">
        <f>IF(I263=$S$2,$S$3*N263*K263*E263,0)</f>
        <v>0</v>
      </c>
      <c r="T263" s="62"/>
    </row>
    <row r="264" spans="3:20" x14ac:dyDescent="0.25">
      <c r="C264" s="20" t="s">
        <v>114</v>
      </c>
      <c r="D264" s="3">
        <v>1</v>
      </c>
      <c r="E264" s="21">
        <v>2.9950000000000001</v>
      </c>
      <c r="F264" s="20">
        <v>0.23</v>
      </c>
      <c r="G264" s="20">
        <v>0.6</v>
      </c>
      <c r="H264" s="3" t="s">
        <v>30</v>
      </c>
      <c r="I264" s="3"/>
      <c r="J264" s="20"/>
      <c r="K264" s="3"/>
      <c r="L264" s="3"/>
      <c r="M264" s="21"/>
      <c r="N264" s="27"/>
      <c r="O264" s="43">
        <f>IF(I264=$O$2,$O$3*N264*K264*E264,0)</f>
        <v>0</v>
      </c>
      <c r="P264" s="25">
        <f>IF(I264=$P$2,$P$3*N264*K264*E264,0)</f>
        <v>0</v>
      </c>
      <c r="Q264" s="33">
        <f>IF(I264=$Q$2,$Q$3*N264*K264*E264,0)</f>
        <v>0</v>
      </c>
      <c r="R264" s="30">
        <f>IF(I264=$R$2,$R$3*N264*K264*E264,0)</f>
        <v>0</v>
      </c>
      <c r="S264" s="30">
        <f>IF(I264=$S$2,$S$3*N264*K264*E264,0)</f>
        <v>0</v>
      </c>
      <c r="T264" s="62"/>
    </row>
    <row r="265" spans="3:20" x14ac:dyDescent="0.25">
      <c r="C265" s="20" t="s">
        <v>114</v>
      </c>
      <c r="D265" s="3">
        <v>1</v>
      </c>
      <c r="E265" s="21">
        <v>2.9950000000000001</v>
      </c>
      <c r="F265" s="20">
        <v>0.23</v>
      </c>
      <c r="G265" s="20">
        <v>0.6</v>
      </c>
      <c r="H265" s="3" t="s">
        <v>31</v>
      </c>
      <c r="I265" s="3"/>
      <c r="J265" s="20"/>
      <c r="K265" s="3"/>
      <c r="L265" s="3"/>
      <c r="M265" s="21"/>
      <c r="N265" s="27"/>
      <c r="O265" s="43">
        <f>IF(I265=$O$2,$O$3*N265*K265*E265,0)</f>
        <v>0</v>
      </c>
      <c r="P265" s="25">
        <f>IF(I265=$P$2,$P$3*N265*K265*E265,0)</f>
        <v>0</v>
      </c>
      <c r="Q265" s="33">
        <f>IF(I265=$Q$2,$Q$3*N265*K265*E265,0)</f>
        <v>0</v>
      </c>
      <c r="R265" s="30">
        <f>IF(I265=$R$2,$R$3*N265*K265*E265,0)</f>
        <v>0</v>
      </c>
      <c r="S265" s="30">
        <f>IF(I265=$S$2,$S$3*N265*K265*E265,0)</f>
        <v>0</v>
      </c>
      <c r="T265" s="62"/>
    </row>
    <row r="266" spans="3:20" x14ac:dyDescent="0.25">
      <c r="C266" s="20" t="s">
        <v>114</v>
      </c>
      <c r="D266" s="3">
        <v>1</v>
      </c>
      <c r="E266" s="21">
        <v>2.9950000000000001</v>
      </c>
      <c r="F266" s="20">
        <v>0.23</v>
      </c>
      <c r="G266" s="20">
        <v>0.6</v>
      </c>
      <c r="H266" s="49" t="s">
        <v>32</v>
      </c>
      <c r="I266" s="3">
        <v>16</v>
      </c>
      <c r="J266" s="20"/>
      <c r="K266" s="3">
        <v>2</v>
      </c>
      <c r="L266" s="50">
        <f>E266</f>
        <v>2.9950000000000001</v>
      </c>
      <c r="M266" s="56">
        <f>(2*56*I266)/1000</f>
        <v>1.792</v>
      </c>
      <c r="N266" s="51">
        <f>L266+M266</f>
        <v>4.7869999999999999</v>
      </c>
      <c r="O266" s="43">
        <f>IF(I266=$O$2,$O$3*N266*K266*E266,0)</f>
        <v>0</v>
      </c>
      <c r="P266" s="25">
        <f>IF(I266=$P$2,$P$3*N266*K266*E266,0)</f>
        <v>0</v>
      </c>
      <c r="Q266" s="33">
        <f>IF(I266=$Q$2,$Q$3*N266*K266*E266,0)</f>
        <v>0</v>
      </c>
      <c r="R266" s="30">
        <f>IF(I266=$R$2,$R$3*N266*K266*E266,0)</f>
        <v>45.312205432098764</v>
      </c>
      <c r="S266" s="30">
        <f>IF(I266=$S$2,$S$3*N266*K266*E266,0)</f>
        <v>0</v>
      </c>
      <c r="T266" s="62"/>
    </row>
    <row r="267" spans="3:20" x14ac:dyDescent="0.25">
      <c r="C267" s="20" t="s">
        <v>114</v>
      </c>
      <c r="D267" s="3">
        <v>1</v>
      </c>
      <c r="E267" s="21">
        <v>2.9950000000000001</v>
      </c>
      <c r="F267" s="20">
        <v>0.23</v>
      </c>
      <c r="G267" s="20">
        <v>0.6</v>
      </c>
      <c r="H267" s="3" t="s">
        <v>42</v>
      </c>
      <c r="I267" s="3">
        <v>8</v>
      </c>
      <c r="J267" s="20">
        <v>0.1</v>
      </c>
      <c r="K267" s="6">
        <f>(E267/2)/J267+1</f>
        <v>15.975</v>
      </c>
      <c r="L267" s="3">
        <f>2*(F267+G267)</f>
        <v>1.66</v>
      </c>
      <c r="M267" s="21">
        <f>2*8*I267/1000</f>
        <v>0.128</v>
      </c>
      <c r="N267" s="51">
        <f t="shared" ref="N267:N268" si="92">L267+M267</f>
        <v>1.7879999999999998</v>
      </c>
      <c r="O267" s="43">
        <f>IF(I267=$O$2,$O$3*N267*K267*E267,0)</f>
        <v>33.796378666666662</v>
      </c>
      <c r="P267" s="25">
        <f>IF(I267=$P$2,$P$3*N267*K267*E267,0)</f>
        <v>0</v>
      </c>
      <c r="Q267" s="33">
        <f>IF(I267=$Q$2,$Q$3*N267*K267*E267,0)</f>
        <v>0</v>
      </c>
      <c r="R267" s="30">
        <f>IF(I267=$R$2,$R$3*N267*K267*E267,0)</f>
        <v>0</v>
      </c>
      <c r="S267" s="30">
        <f>IF(I267=$S$2,$S$3*N267*K267*E267,0)</f>
        <v>0</v>
      </c>
      <c r="T267" s="62"/>
    </row>
    <row r="268" spans="3:20" x14ac:dyDescent="0.25">
      <c r="C268" s="20" t="s">
        <v>114</v>
      </c>
      <c r="D268" s="3">
        <v>1</v>
      </c>
      <c r="E268" s="21">
        <v>2.9950000000000001</v>
      </c>
      <c r="F268" s="20">
        <v>0.23</v>
      </c>
      <c r="G268" s="20">
        <v>0.6</v>
      </c>
      <c r="H268" s="49" t="s">
        <v>42</v>
      </c>
      <c r="I268" s="3">
        <v>8</v>
      </c>
      <c r="J268" s="20">
        <v>0.15</v>
      </c>
      <c r="K268" s="6">
        <f>(E268/2)/J268+1</f>
        <v>10.983333333333334</v>
      </c>
      <c r="L268" s="3">
        <f>2*(F268+G268)</f>
        <v>1.66</v>
      </c>
      <c r="M268" s="21">
        <f>2*8*I268/1000</f>
        <v>0.128</v>
      </c>
      <c r="N268" s="51">
        <f t="shared" si="92"/>
        <v>1.7879999999999998</v>
      </c>
      <c r="O268" s="43">
        <f>IF(I268=$O$2,$O$3*N268*K268*E268,0)</f>
        <v>23.236112197530861</v>
      </c>
      <c r="P268" s="25">
        <f>IF(I268=$P$2,$P$3*N268*K268*E268,0)</f>
        <v>0</v>
      </c>
      <c r="Q268" s="33">
        <f>IF(I268=$Q$2,$Q$3*N268*K268*E268,0)</f>
        <v>0</v>
      </c>
      <c r="R268" s="30">
        <f>IF(I268=$R$2,$R$3*N268*K268*E268,0)</f>
        <v>0</v>
      </c>
      <c r="S268" s="30">
        <f>IF(I268=$S$2,$S$3*N268*K268*E268,0)</f>
        <v>0</v>
      </c>
      <c r="T268" s="62"/>
    </row>
    <row r="269" spans="3:20" x14ac:dyDescent="0.25">
      <c r="C269" s="20" t="s">
        <v>115</v>
      </c>
      <c r="D269" s="3">
        <v>1</v>
      </c>
      <c r="E269" s="21">
        <v>2.6349999999999998</v>
      </c>
      <c r="F269" s="20">
        <v>0.23</v>
      </c>
      <c r="G269" s="20">
        <v>0.6</v>
      </c>
      <c r="H269" s="53" t="s">
        <v>27</v>
      </c>
      <c r="I269" s="3">
        <v>16</v>
      </c>
      <c r="J269" s="20"/>
      <c r="K269" s="3">
        <v>3</v>
      </c>
      <c r="L269" s="4">
        <f>E269</f>
        <v>2.6349999999999998</v>
      </c>
      <c r="M269" s="21">
        <f>(2*47*I269)/1000</f>
        <v>1.504</v>
      </c>
      <c r="N269" s="27">
        <f>L269+M269</f>
        <v>4.1389999999999993</v>
      </c>
      <c r="O269" s="43">
        <f>IF(I269=$O$2,$O$3*N269*K269*E269,0)</f>
        <v>0</v>
      </c>
      <c r="P269" s="25">
        <f>IF(I269=$P$2,$P$3*N269*K269*E269,0)</f>
        <v>0</v>
      </c>
      <c r="Q269" s="33">
        <f>IF(I269=$Q$2,$Q$3*N269*K269*E269,0)</f>
        <v>0</v>
      </c>
      <c r="R269" s="30">
        <f>IF(I269=$R$2,$R$3*N269*K269*E269,0)</f>
        <v>51.7037748148148</v>
      </c>
      <c r="S269" s="30">
        <f>IF(I269=$S$2,$S$3*N269*K269*E269,0)</f>
        <v>0</v>
      </c>
      <c r="T269" s="62"/>
    </row>
    <row r="270" spans="3:20" x14ac:dyDescent="0.25">
      <c r="C270" s="20" t="s">
        <v>115</v>
      </c>
      <c r="D270" s="3">
        <v>1</v>
      </c>
      <c r="E270" s="21">
        <v>2.6349999999999998</v>
      </c>
      <c r="F270" s="20">
        <v>0.23</v>
      </c>
      <c r="G270" s="20">
        <v>0.6</v>
      </c>
      <c r="H270" s="3" t="s">
        <v>25</v>
      </c>
      <c r="I270" s="3"/>
      <c r="J270" s="20"/>
      <c r="K270" s="3"/>
      <c r="L270" s="3"/>
      <c r="M270" s="21"/>
      <c r="N270" s="46"/>
      <c r="O270" s="43">
        <f>IF(I270=$O$2,$O$3*N270*K270*E270,0)</f>
        <v>0</v>
      </c>
      <c r="P270" s="25">
        <f>IF(I270=$P$2,$P$3*N270*K270*E270,0)</f>
        <v>0</v>
      </c>
      <c r="Q270" s="33">
        <f>IF(I270=$Q$2,$Q$3*N270*K270*E270,0)</f>
        <v>0</v>
      </c>
      <c r="R270" s="30">
        <f>IF(I270=$R$2,$R$3*N270*K270*E270,0)</f>
        <v>0</v>
      </c>
      <c r="S270" s="30">
        <f>IF(I270=$S$2,$S$3*N270*K270*E270,0)</f>
        <v>0</v>
      </c>
      <c r="T270" s="62"/>
    </row>
    <row r="271" spans="3:20" x14ac:dyDescent="0.25">
      <c r="C271" s="20" t="s">
        <v>115</v>
      </c>
      <c r="D271" s="3">
        <v>1</v>
      </c>
      <c r="E271" s="21">
        <v>2.6349999999999998</v>
      </c>
      <c r="F271" s="20">
        <v>0.23</v>
      </c>
      <c r="G271" s="20">
        <v>0.6</v>
      </c>
      <c r="H271" s="3" t="s">
        <v>29</v>
      </c>
      <c r="I271" s="3">
        <v>16</v>
      </c>
      <c r="J271" s="20"/>
      <c r="K271" s="3">
        <v>2</v>
      </c>
      <c r="L271" s="54">
        <f>2.946/4+2.635/4+0.23</f>
        <v>1.6252499999999999</v>
      </c>
      <c r="M271" s="21"/>
      <c r="N271" s="46">
        <f>L271+M271</f>
        <v>1.6252499999999999</v>
      </c>
      <c r="O271" s="43">
        <f>IF(I271=$O$2,$O$3*N271*K271*E271,0)</f>
        <v>0</v>
      </c>
      <c r="P271" s="25">
        <f>IF(I271=$P$2,$P$3*N271*K271*E271,0)</f>
        <v>0</v>
      </c>
      <c r="Q271" s="33">
        <f>IF(I271=$Q$2,$Q$3*N271*K271*E271,0)</f>
        <v>0</v>
      </c>
      <c r="R271" s="30">
        <f>IF(I271=$R$2,$R$3*N271*K271*E271,0)</f>
        <v>13.534921481481479</v>
      </c>
      <c r="S271" s="30">
        <f>IF(I271=$S$2,$S$3*N271*K271*E271,0)</f>
        <v>0</v>
      </c>
      <c r="T271" s="62"/>
    </row>
    <row r="272" spans="3:20" x14ac:dyDescent="0.25">
      <c r="C272" s="20" t="s">
        <v>115</v>
      </c>
      <c r="D272" s="3">
        <v>1</v>
      </c>
      <c r="E272" s="21">
        <v>2.6349999999999998</v>
      </c>
      <c r="F272" s="20">
        <v>0.23</v>
      </c>
      <c r="G272" s="20">
        <v>0.6</v>
      </c>
      <c r="H272" s="3" t="s">
        <v>30</v>
      </c>
      <c r="I272" s="3"/>
      <c r="J272" s="20"/>
      <c r="K272" s="3"/>
      <c r="L272" s="3"/>
      <c r="M272" s="21"/>
      <c r="N272" s="27"/>
      <c r="O272" s="43">
        <f>IF(I272=$O$2,$O$3*N272*K272*E272,0)</f>
        <v>0</v>
      </c>
      <c r="P272" s="25">
        <f>IF(I272=$P$2,$P$3*N272*K272*E272,0)</f>
        <v>0</v>
      </c>
      <c r="Q272" s="33">
        <f>IF(I272=$Q$2,$Q$3*N272*K272*E272,0)</f>
        <v>0</v>
      </c>
      <c r="R272" s="30">
        <f>IF(I272=$R$2,$R$3*N272*K272*E272,0)</f>
        <v>0</v>
      </c>
      <c r="S272" s="30">
        <f>IF(I272=$S$2,$S$3*N272*K272*E272,0)</f>
        <v>0</v>
      </c>
      <c r="T272" s="62"/>
    </row>
    <row r="273" spans="3:20" x14ac:dyDescent="0.25">
      <c r="C273" s="20" t="s">
        <v>115</v>
      </c>
      <c r="D273" s="3">
        <v>1</v>
      </c>
      <c r="E273" s="21">
        <v>2.6349999999999998</v>
      </c>
      <c r="F273" s="20">
        <v>0.23</v>
      </c>
      <c r="G273" s="20">
        <v>0.6</v>
      </c>
      <c r="H273" s="3" t="s">
        <v>31</v>
      </c>
      <c r="I273" s="3"/>
      <c r="J273" s="20"/>
      <c r="K273" s="3"/>
      <c r="L273" s="3"/>
      <c r="M273" s="21"/>
      <c r="N273" s="27"/>
      <c r="O273" s="43">
        <f>IF(I273=$O$2,$O$3*N273*K273*E273,0)</f>
        <v>0</v>
      </c>
      <c r="P273" s="25">
        <f>IF(I273=$P$2,$P$3*N273*K273*E273,0)</f>
        <v>0</v>
      </c>
      <c r="Q273" s="33">
        <f>IF(I273=$Q$2,$Q$3*N273*K273*E273,0)</f>
        <v>0</v>
      </c>
      <c r="R273" s="30">
        <f>IF(I273=$R$2,$R$3*N273*K273*E273,0)</f>
        <v>0</v>
      </c>
      <c r="S273" s="30">
        <f>IF(I273=$S$2,$S$3*N273*K273*E273,0)</f>
        <v>0</v>
      </c>
      <c r="T273" s="62"/>
    </row>
    <row r="274" spans="3:20" x14ac:dyDescent="0.25">
      <c r="C274" s="20" t="s">
        <v>115</v>
      </c>
      <c r="D274" s="3">
        <v>1</v>
      </c>
      <c r="E274" s="21">
        <v>2.6349999999999998</v>
      </c>
      <c r="F274" s="20">
        <v>0.23</v>
      </c>
      <c r="G274" s="20">
        <v>0.6</v>
      </c>
      <c r="H274" s="49" t="s">
        <v>32</v>
      </c>
      <c r="I274" s="3">
        <v>16</v>
      </c>
      <c r="J274" s="20"/>
      <c r="K274" s="3">
        <v>2</v>
      </c>
      <c r="L274" s="50">
        <f>E274</f>
        <v>2.6349999999999998</v>
      </c>
      <c r="M274" s="56">
        <f>(2*56*I274)/1000</f>
        <v>1.792</v>
      </c>
      <c r="N274" s="51">
        <f>L274+M274</f>
        <v>4.4269999999999996</v>
      </c>
      <c r="O274" s="43">
        <f>IF(I274=$O$2,$O$3*N274*K274*E274,0)</f>
        <v>0</v>
      </c>
      <c r="P274" s="25">
        <f>IF(I274=$P$2,$P$3*N274*K274*E274,0)</f>
        <v>0</v>
      </c>
      <c r="Q274" s="33">
        <f>IF(I274=$Q$2,$Q$3*N274*K274*E274,0)</f>
        <v>0</v>
      </c>
      <c r="R274" s="30">
        <f>IF(I274=$R$2,$R$3*N274*K274*E274,0)</f>
        <v>36.867618765432091</v>
      </c>
      <c r="S274" s="30">
        <f>IF(I274=$S$2,$S$3*N274*K274*E274,0)</f>
        <v>0</v>
      </c>
      <c r="T274" s="62"/>
    </row>
    <row r="275" spans="3:20" x14ac:dyDescent="0.25">
      <c r="C275" s="20" t="s">
        <v>115</v>
      </c>
      <c r="D275" s="3">
        <v>1</v>
      </c>
      <c r="E275" s="21">
        <v>2.6349999999999998</v>
      </c>
      <c r="F275" s="20">
        <v>0.23</v>
      </c>
      <c r="G275" s="20">
        <v>0.6</v>
      </c>
      <c r="H275" s="3" t="s">
        <v>42</v>
      </c>
      <c r="I275" s="3">
        <v>8</v>
      </c>
      <c r="J275" s="20">
        <v>0.1</v>
      </c>
      <c r="K275" s="6">
        <f>(E275/2)/J275+1</f>
        <v>14.174999999999999</v>
      </c>
      <c r="L275" s="3">
        <f>2*(F275+G275)</f>
        <v>1.66</v>
      </c>
      <c r="M275" s="21">
        <f>2*8*I275/1000</f>
        <v>0.128</v>
      </c>
      <c r="N275" s="51">
        <f t="shared" ref="N275:N276" si="93">L275+M275</f>
        <v>1.7879999999999998</v>
      </c>
      <c r="O275" s="43">
        <f>IF(I275=$O$2,$O$3*N275*K275*E275,0)</f>
        <v>26.383727999999991</v>
      </c>
      <c r="P275" s="25">
        <f>IF(I275=$P$2,$P$3*N275*K275*E275,0)</f>
        <v>0</v>
      </c>
      <c r="Q275" s="33">
        <f>IF(I275=$Q$2,$Q$3*N275*K275*E275,0)</f>
        <v>0</v>
      </c>
      <c r="R275" s="30">
        <f>IF(I275=$R$2,$R$3*N275*K275*E275,0)</f>
        <v>0</v>
      </c>
      <c r="S275" s="30">
        <f>IF(I275=$S$2,$S$3*N275*K275*E275,0)</f>
        <v>0</v>
      </c>
      <c r="T275" s="62"/>
    </row>
    <row r="276" spans="3:20" x14ac:dyDescent="0.25">
      <c r="C276" s="20" t="s">
        <v>115</v>
      </c>
      <c r="D276" s="3">
        <v>1</v>
      </c>
      <c r="E276" s="21">
        <v>2.6349999999999998</v>
      </c>
      <c r="F276" s="20">
        <v>0.23</v>
      </c>
      <c r="G276" s="20">
        <v>0.6</v>
      </c>
      <c r="H276" s="49" t="s">
        <v>42</v>
      </c>
      <c r="I276" s="3">
        <v>8</v>
      </c>
      <c r="J276" s="20">
        <v>0.15</v>
      </c>
      <c r="K276" s="6">
        <f>(E276/2)/J276+1</f>
        <v>9.7833333333333332</v>
      </c>
      <c r="L276" s="3">
        <f>2*(F276+G276)</f>
        <v>1.66</v>
      </c>
      <c r="M276" s="21">
        <f>2*8*I276/1000</f>
        <v>0.128</v>
      </c>
      <c r="N276" s="51">
        <f t="shared" si="93"/>
        <v>1.7879999999999998</v>
      </c>
      <c r="O276" s="43">
        <f>IF(I276=$O$2,$O$3*N276*K276*E276,0)</f>
        <v>18.209580641975304</v>
      </c>
      <c r="P276" s="25">
        <f>IF(I276=$P$2,$P$3*N276*K276*E276,0)</f>
        <v>0</v>
      </c>
      <c r="Q276" s="33">
        <f>IF(I276=$Q$2,$Q$3*N276*K276*E276,0)</f>
        <v>0</v>
      </c>
      <c r="R276" s="30">
        <f>IF(I276=$R$2,$R$3*N276*K276*E276,0)</f>
        <v>0</v>
      </c>
      <c r="S276" s="30">
        <f>IF(I276=$S$2,$S$3*N276*K276*E276,0)</f>
        <v>0</v>
      </c>
      <c r="T276" s="62"/>
    </row>
    <row r="277" spans="3:20" x14ac:dyDescent="0.25">
      <c r="C277" s="20" t="s">
        <v>116</v>
      </c>
      <c r="D277" s="3">
        <v>1</v>
      </c>
      <c r="E277" s="21">
        <v>7.78</v>
      </c>
      <c r="F277" s="20">
        <v>0.3</v>
      </c>
      <c r="G277" s="20">
        <v>0.6</v>
      </c>
      <c r="H277" s="53" t="s">
        <v>27</v>
      </c>
      <c r="I277" s="3">
        <v>25</v>
      </c>
      <c r="J277" s="20"/>
      <c r="K277" s="3">
        <v>3</v>
      </c>
      <c r="L277" s="4">
        <f>E277</f>
        <v>7.78</v>
      </c>
      <c r="M277" s="21">
        <f>(2*47*I277)/1000</f>
        <v>2.35</v>
      </c>
      <c r="N277" s="21">
        <f>L277+M277</f>
        <v>10.130000000000001</v>
      </c>
      <c r="O277" s="43">
        <f>IF(I277=$O$2,$O$3*N277*K277*E277,0)</f>
        <v>0</v>
      </c>
      <c r="P277" s="25">
        <f>IF(I277=$P$2,$P$3*N277*K277*E277,0)</f>
        <v>0</v>
      </c>
      <c r="Q277" s="33">
        <f>IF(I277=$Q$2,$Q$3*N277*K277*E277,0)</f>
        <v>0</v>
      </c>
      <c r="R277" s="30">
        <f>IF(I277=$R$2,$R$3*N277*K277*E277,0)</f>
        <v>0</v>
      </c>
      <c r="S277" s="30">
        <f>IF(I277=$S$2,$S$3*N277*K277*E277,0)</f>
        <v>0</v>
      </c>
      <c r="T277" s="62"/>
    </row>
    <row r="278" spans="3:20" x14ac:dyDescent="0.25">
      <c r="C278" s="20" t="s">
        <v>116</v>
      </c>
      <c r="D278" s="3">
        <v>1</v>
      </c>
      <c r="E278" s="21">
        <v>7.78</v>
      </c>
      <c r="F278" s="20">
        <v>0.3</v>
      </c>
      <c r="G278" s="20">
        <v>0.6</v>
      </c>
      <c r="H278" s="3" t="s">
        <v>25</v>
      </c>
      <c r="I278" s="3">
        <v>20</v>
      </c>
      <c r="J278" s="20"/>
      <c r="K278" s="3">
        <v>3</v>
      </c>
      <c r="L278" s="4">
        <f>E278*0.7</f>
        <v>5.4459999999999997</v>
      </c>
      <c r="M278" s="21"/>
      <c r="N278" s="46"/>
      <c r="O278" s="43">
        <f>IF(I278=$O$2,$O$3*N278*K278*E278,0)</f>
        <v>0</v>
      </c>
      <c r="P278" s="25">
        <f>IF(I278=$P$2,$P$3*N278*K278*E278,0)</f>
        <v>0</v>
      </c>
      <c r="Q278" s="33">
        <f>IF(I278=$Q$2,$Q$3*N278*K278*E278,0)</f>
        <v>0</v>
      </c>
      <c r="R278" s="30">
        <f>IF(I278=$R$2,$R$3*N278*K278*E278,0)</f>
        <v>0</v>
      </c>
      <c r="S278" s="30">
        <f>IF(I278=$S$2,$S$3*N278*K278*E278,0)</f>
        <v>0</v>
      </c>
      <c r="T278" s="62"/>
    </row>
    <row r="279" spans="3:20" x14ac:dyDescent="0.25">
      <c r="C279" s="20" t="s">
        <v>116</v>
      </c>
      <c r="D279" s="3">
        <v>1</v>
      </c>
      <c r="E279" s="21">
        <v>7.78</v>
      </c>
      <c r="F279" s="20">
        <v>0.3</v>
      </c>
      <c r="G279" s="20">
        <v>0.6</v>
      </c>
      <c r="H279" s="3" t="s">
        <v>29</v>
      </c>
      <c r="I279" s="3">
        <v>20</v>
      </c>
      <c r="J279" s="20"/>
      <c r="K279" s="3">
        <v>3</v>
      </c>
      <c r="L279" s="3"/>
      <c r="M279" s="21"/>
      <c r="N279" s="46">
        <f>L279+M279</f>
        <v>0</v>
      </c>
      <c r="O279" s="43">
        <f>IF(I279=$O$2,$O$3*N279*K279*E279,0)</f>
        <v>0</v>
      </c>
      <c r="P279" s="25">
        <f>IF(I279=$P$2,$P$3*N279*K279*E279,0)</f>
        <v>0</v>
      </c>
      <c r="Q279" s="33">
        <f>IF(I279=$Q$2,$Q$3*N279*K279*E279,0)</f>
        <v>0</v>
      </c>
      <c r="R279" s="30">
        <f>IF(I279=$R$2,$R$3*N279*K279*E279,0)</f>
        <v>0</v>
      </c>
      <c r="S279" s="30">
        <f>IF(I279=$S$2,$S$3*N279*K279*E279,0)</f>
        <v>0</v>
      </c>
      <c r="T279" s="62"/>
    </row>
    <row r="280" spans="3:20" x14ac:dyDescent="0.25">
      <c r="C280" s="20" t="s">
        <v>116</v>
      </c>
      <c r="D280" s="3">
        <v>1</v>
      </c>
      <c r="E280" s="21">
        <v>7.78</v>
      </c>
      <c r="F280" s="20">
        <v>0.3</v>
      </c>
      <c r="G280" s="20">
        <v>0.6</v>
      </c>
      <c r="H280" s="3" t="s">
        <v>30</v>
      </c>
      <c r="I280" s="3"/>
      <c r="J280" s="20"/>
      <c r="K280" s="3"/>
      <c r="L280" s="3"/>
      <c r="M280" s="21"/>
      <c r="N280" s="27"/>
      <c r="O280" s="43">
        <f>IF(I280=$O$2,$O$3*N280*K280*E280,0)</f>
        <v>0</v>
      </c>
      <c r="P280" s="25">
        <f>IF(I280=$P$2,$P$3*N280*K280*E280,0)</f>
        <v>0</v>
      </c>
      <c r="Q280" s="33">
        <f>IF(I280=$Q$2,$Q$3*N280*K280*E280,0)</f>
        <v>0</v>
      </c>
      <c r="R280" s="30">
        <f>IF(I280=$R$2,$R$3*N280*K280*E280,0)</f>
        <v>0</v>
      </c>
      <c r="S280" s="30">
        <f>IF(I280=$S$2,$S$3*N280*K280*E280,0)</f>
        <v>0</v>
      </c>
      <c r="T280" s="62"/>
    </row>
    <row r="281" spans="3:20" x14ac:dyDescent="0.25">
      <c r="C281" s="20" t="s">
        <v>116</v>
      </c>
      <c r="D281" s="3">
        <v>1</v>
      </c>
      <c r="E281" s="21">
        <v>7.78</v>
      </c>
      <c r="F281" s="20">
        <v>0.3</v>
      </c>
      <c r="G281" s="20">
        <v>0.6</v>
      </c>
      <c r="H281" s="3" t="s">
        <v>31</v>
      </c>
      <c r="I281" s="3"/>
      <c r="J281" s="20"/>
      <c r="K281" s="3"/>
      <c r="L281" s="3"/>
      <c r="M281" s="21"/>
      <c r="N281" s="27"/>
      <c r="O281" s="43">
        <f>IF(I281=$O$2,$O$3*N281*K281*E281,0)</f>
        <v>0</v>
      </c>
      <c r="P281" s="25">
        <f>IF(I281=$P$2,$P$3*N281*K281*E281,0)</f>
        <v>0</v>
      </c>
      <c r="Q281" s="33">
        <f>IF(I281=$Q$2,$Q$3*N281*K281*E281,0)</f>
        <v>0</v>
      </c>
      <c r="R281" s="30">
        <f>IF(I281=$R$2,$R$3*N281*K281*E281,0)</f>
        <v>0</v>
      </c>
      <c r="S281" s="30">
        <f>IF(I281=$S$2,$S$3*N281*K281*E281,0)</f>
        <v>0</v>
      </c>
      <c r="T281" s="62"/>
    </row>
    <row r="282" spans="3:20" x14ac:dyDescent="0.25">
      <c r="C282" s="20" t="s">
        <v>116</v>
      </c>
      <c r="D282" s="3">
        <v>1</v>
      </c>
      <c r="E282" s="21">
        <v>7.78</v>
      </c>
      <c r="F282" s="20">
        <v>0.3</v>
      </c>
      <c r="G282" s="20">
        <v>0.6</v>
      </c>
      <c r="H282" s="49" t="s">
        <v>32</v>
      </c>
      <c r="I282" s="3">
        <v>20</v>
      </c>
      <c r="J282" s="20"/>
      <c r="K282" s="3">
        <v>3</v>
      </c>
      <c r="L282" s="50">
        <f>E282</f>
        <v>7.78</v>
      </c>
      <c r="M282" s="56">
        <f>(2*56*I282)/1000</f>
        <v>2.2400000000000002</v>
      </c>
      <c r="N282" s="51">
        <f>L282+M282</f>
        <v>10.02</v>
      </c>
      <c r="O282" s="43">
        <f>IF(I282=$O$2,$O$3*N282*K282*E282,0)</f>
        <v>0</v>
      </c>
      <c r="P282" s="25">
        <f>IF(I282=$P$2,$P$3*N282*K282*E282,0)</f>
        <v>0</v>
      </c>
      <c r="Q282" s="33">
        <f>IF(I282=$Q$2,$Q$3*N282*K282*E282,0)</f>
        <v>0</v>
      </c>
      <c r="R282" s="30">
        <f>IF(I282=$R$2,$R$3*N282*K282*E282,0)</f>
        <v>0</v>
      </c>
      <c r="S282" s="30">
        <f>IF(I282=$S$2,$S$3*N282*K282*E282,0)</f>
        <v>577.44888888888886</v>
      </c>
      <c r="T282" s="62"/>
    </row>
    <row r="283" spans="3:20" x14ac:dyDescent="0.25">
      <c r="C283" s="20" t="s">
        <v>116</v>
      </c>
      <c r="D283" s="3">
        <v>1</v>
      </c>
      <c r="E283" s="21">
        <v>7.78</v>
      </c>
      <c r="F283" s="20">
        <v>0.3</v>
      </c>
      <c r="G283" s="20">
        <v>0.6</v>
      </c>
      <c r="H283" s="3" t="s">
        <v>42</v>
      </c>
      <c r="I283" s="3">
        <v>8</v>
      </c>
      <c r="J283" s="20">
        <v>0.1</v>
      </c>
      <c r="K283" s="6">
        <f>(E283/2)/J283+1</f>
        <v>39.9</v>
      </c>
      <c r="L283" s="3">
        <f>2*(F283+G283)</f>
        <v>1.7999999999999998</v>
      </c>
      <c r="M283" s="21">
        <f>2*8*I283/1000</f>
        <v>0.128</v>
      </c>
      <c r="N283" s="51">
        <f t="shared" ref="N283:N284" si="94">L283+M283</f>
        <v>1.9279999999999999</v>
      </c>
      <c r="O283" s="43">
        <f>IF(I283=$O$2,$O$3*N283*K283*E283,0)</f>
        <v>236.44192237037035</v>
      </c>
      <c r="P283" s="25">
        <f>IF(I283=$P$2,$P$3*N283*K283*E283,0)</f>
        <v>0</v>
      </c>
      <c r="Q283" s="33">
        <f>IF(I283=$Q$2,$Q$3*N283*K283*E283,0)</f>
        <v>0</v>
      </c>
      <c r="R283" s="30">
        <f>IF(I283=$R$2,$R$3*N283*K283*E283,0)</f>
        <v>0</v>
      </c>
      <c r="S283" s="30">
        <f>IF(I283=$S$2,$S$3*N283*K283*E283,0)</f>
        <v>0</v>
      </c>
      <c r="T283" s="62"/>
    </row>
    <row r="284" spans="3:20" x14ac:dyDescent="0.25">
      <c r="C284" s="20" t="s">
        <v>116</v>
      </c>
      <c r="D284" s="3">
        <v>1</v>
      </c>
      <c r="E284" s="21">
        <v>7.78</v>
      </c>
      <c r="F284" s="20">
        <v>0.3</v>
      </c>
      <c r="G284" s="20">
        <v>0.6</v>
      </c>
      <c r="H284" s="49" t="s">
        <v>42</v>
      </c>
      <c r="I284" s="3">
        <v>8</v>
      </c>
      <c r="J284" s="20">
        <v>0.15</v>
      </c>
      <c r="K284" s="6">
        <f>(E284/2)/J284+1</f>
        <v>26.933333333333334</v>
      </c>
      <c r="L284" s="3">
        <f>2*(F284+G284)</f>
        <v>1.7999999999999998</v>
      </c>
      <c r="M284" s="21">
        <f>2*8*I284/1000</f>
        <v>0.128</v>
      </c>
      <c r="N284" s="51">
        <f t="shared" si="94"/>
        <v>1.9279999999999999</v>
      </c>
      <c r="O284" s="43">
        <f>IF(I284=$O$2,$O$3*N284*K284*E284,0)</f>
        <v>159.60323581893005</v>
      </c>
      <c r="P284" s="25">
        <f>IF(I284=$P$2,$P$3*N284*K284*E284,0)</f>
        <v>0</v>
      </c>
      <c r="Q284" s="33">
        <f>IF(I284=$Q$2,$Q$3*N284*K284*E284,0)</f>
        <v>0</v>
      </c>
      <c r="R284" s="30">
        <f>IF(I284=$R$2,$R$3*N284*K284*E284,0)</f>
        <v>0</v>
      </c>
      <c r="S284" s="30">
        <f>IF(I284=$S$2,$S$3*N284*K284*E284,0)</f>
        <v>0</v>
      </c>
      <c r="T284" s="62"/>
    </row>
    <row r="285" spans="3:20" x14ac:dyDescent="0.25">
      <c r="C285" s="20" t="s">
        <v>117</v>
      </c>
      <c r="D285" s="3">
        <v>1</v>
      </c>
      <c r="E285" s="21">
        <v>2.6349999999999998</v>
      </c>
      <c r="F285" s="20">
        <v>0.23</v>
      </c>
      <c r="G285" s="20">
        <v>0.6</v>
      </c>
      <c r="H285" s="53" t="s">
        <v>27</v>
      </c>
      <c r="I285" s="3">
        <v>16</v>
      </c>
      <c r="J285" s="20"/>
      <c r="K285" s="3">
        <v>3</v>
      </c>
      <c r="L285" s="4">
        <f>E285</f>
        <v>2.6349999999999998</v>
      </c>
      <c r="M285" s="21">
        <f>(2*47*I285)/1000</f>
        <v>1.504</v>
      </c>
      <c r="N285" s="27">
        <f>L285+M285</f>
        <v>4.1389999999999993</v>
      </c>
      <c r="O285" s="43">
        <f>IF(I285=$O$2,$O$3*N285*K285*E285,0)</f>
        <v>0</v>
      </c>
      <c r="P285" s="25">
        <f>IF(I285=$P$2,$P$3*N285*K285*E285,0)</f>
        <v>0</v>
      </c>
      <c r="Q285" s="33">
        <f>IF(I285=$Q$2,$Q$3*N285*K285*E285,0)</f>
        <v>0</v>
      </c>
      <c r="R285" s="30">
        <f>IF(I285=$R$2,$R$3*N285*K285*E285,0)</f>
        <v>51.7037748148148</v>
      </c>
      <c r="S285" s="30">
        <f>IF(I285=$S$2,$S$3*N285*K285*E285,0)</f>
        <v>0</v>
      </c>
      <c r="T285" s="62"/>
    </row>
    <row r="286" spans="3:20" x14ac:dyDescent="0.25">
      <c r="C286" s="20" t="s">
        <v>117</v>
      </c>
      <c r="D286" s="3">
        <v>1</v>
      </c>
      <c r="E286" s="21">
        <v>2.6349999999999998</v>
      </c>
      <c r="F286" s="20">
        <v>0.23</v>
      </c>
      <c r="G286" s="20">
        <v>0.6</v>
      </c>
      <c r="H286" s="3" t="s">
        <v>25</v>
      </c>
      <c r="I286" s="3"/>
      <c r="J286" s="20"/>
      <c r="K286" s="3"/>
      <c r="L286" s="3"/>
      <c r="M286" s="21"/>
      <c r="N286" s="46"/>
      <c r="O286" s="43">
        <f>IF(I286=$O$2,$O$3*N286*K286*E286,0)</f>
        <v>0</v>
      </c>
      <c r="P286" s="25">
        <f>IF(I286=$P$2,$P$3*N286*K286*E286,0)</f>
        <v>0</v>
      </c>
      <c r="Q286" s="33">
        <f>IF(I286=$Q$2,$Q$3*N286*K286*E286,0)</f>
        <v>0</v>
      </c>
      <c r="R286" s="30">
        <f>IF(I286=$R$2,$R$3*N286*K286*E286,0)</f>
        <v>0</v>
      </c>
      <c r="S286" s="30">
        <f>IF(I286=$S$2,$S$3*N286*K286*E286,0)</f>
        <v>0</v>
      </c>
      <c r="T286" s="62"/>
    </row>
    <row r="287" spans="3:20" x14ac:dyDescent="0.25">
      <c r="C287" s="20" t="s">
        <v>117</v>
      </c>
      <c r="D287" s="3">
        <v>1</v>
      </c>
      <c r="E287" s="21">
        <v>2.6349999999999998</v>
      </c>
      <c r="F287" s="20">
        <v>0.23</v>
      </c>
      <c r="G287" s="20">
        <v>0.6</v>
      </c>
      <c r="H287" s="3" t="s">
        <v>29</v>
      </c>
      <c r="I287" s="3">
        <v>16</v>
      </c>
      <c r="J287" s="20"/>
      <c r="K287" s="3">
        <v>2</v>
      </c>
      <c r="L287" s="4">
        <f>E287/4+E295/4+0.45</f>
        <v>1.7674999999999998</v>
      </c>
      <c r="M287" s="21"/>
      <c r="N287" s="46">
        <f>L287+M287</f>
        <v>1.7674999999999998</v>
      </c>
      <c r="O287" s="43">
        <f>IF(I287=$O$2,$O$3*N287*K287*E287,0)</f>
        <v>0</v>
      </c>
      <c r="P287" s="25">
        <f>IF(I287=$P$2,$P$3*N287*K287*E287,0)</f>
        <v>0</v>
      </c>
      <c r="Q287" s="33">
        <f>IF(I287=$Q$2,$Q$3*N287*K287*E287,0)</f>
        <v>0</v>
      </c>
      <c r="R287" s="30">
        <f>IF(I287=$R$2,$R$3*N287*K287*E287,0)</f>
        <v>14.719565432098763</v>
      </c>
      <c r="S287" s="30">
        <f>IF(I287=$S$2,$S$3*N287*K287*E287,0)</f>
        <v>0</v>
      </c>
      <c r="T287" s="62"/>
    </row>
    <row r="288" spans="3:20" x14ac:dyDescent="0.25">
      <c r="C288" s="20" t="s">
        <v>117</v>
      </c>
      <c r="D288" s="3">
        <v>1</v>
      </c>
      <c r="E288" s="21">
        <v>2.6349999999999998</v>
      </c>
      <c r="F288" s="20">
        <v>0.23</v>
      </c>
      <c r="G288" s="20">
        <v>0.6</v>
      </c>
      <c r="H288" s="3" t="s">
        <v>30</v>
      </c>
      <c r="I288" s="3"/>
      <c r="J288" s="20"/>
      <c r="K288" s="3"/>
      <c r="L288" s="3"/>
      <c r="M288" s="21"/>
      <c r="N288" s="27"/>
      <c r="O288" s="43">
        <f>IF(I288=$O$2,$O$3*N288*K288*E288,0)</f>
        <v>0</v>
      </c>
      <c r="P288" s="25">
        <f>IF(I288=$P$2,$P$3*N288*K288*E288,0)</f>
        <v>0</v>
      </c>
      <c r="Q288" s="33">
        <f>IF(I288=$Q$2,$Q$3*N288*K288*E288,0)</f>
        <v>0</v>
      </c>
      <c r="R288" s="30">
        <f>IF(I288=$R$2,$R$3*N288*K288*E288,0)</f>
        <v>0</v>
      </c>
      <c r="S288" s="30">
        <f>IF(I288=$S$2,$S$3*N288*K288*E288,0)</f>
        <v>0</v>
      </c>
      <c r="T288" s="62"/>
    </row>
    <row r="289" spans="3:20" x14ac:dyDescent="0.25">
      <c r="C289" s="20" t="s">
        <v>117</v>
      </c>
      <c r="D289" s="3">
        <v>1</v>
      </c>
      <c r="E289" s="21">
        <v>2.6349999999999998</v>
      </c>
      <c r="F289" s="20">
        <v>0.23</v>
      </c>
      <c r="G289" s="20">
        <v>0.6</v>
      </c>
      <c r="H289" s="3" t="s">
        <v>31</v>
      </c>
      <c r="I289" s="3"/>
      <c r="J289" s="20"/>
      <c r="K289" s="3"/>
      <c r="L289" s="3"/>
      <c r="M289" s="21"/>
      <c r="N289" s="27"/>
      <c r="O289" s="43">
        <f>IF(I289=$O$2,$O$3*N289*K289*E289,0)</f>
        <v>0</v>
      </c>
      <c r="P289" s="25">
        <f>IF(I289=$P$2,$P$3*N289*K289*E289,0)</f>
        <v>0</v>
      </c>
      <c r="Q289" s="33">
        <f>IF(I289=$Q$2,$Q$3*N289*K289*E289,0)</f>
        <v>0</v>
      </c>
      <c r="R289" s="30">
        <f>IF(I289=$R$2,$R$3*N289*K289*E289,0)</f>
        <v>0</v>
      </c>
      <c r="S289" s="30">
        <f>IF(I289=$S$2,$S$3*N289*K289*E289,0)</f>
        <v>0</v>
      </c>
      <c r="T289" s="62"/>
    </row>
    <row r="290" spans="3:20" x14ac:dyDescent="0.25">
      <c r="C290" s="20" t="s">
        <v>117</v>
      </c>
      <c r="D290" s="3">
        <v>1</v>
      </c>
      <c r="E290" s="21">
        <v>2.6349999999999998</v>
      </c>
      <c r="F290" s="20">
        <v>0.23</v>
      </c>
      <c r="G290" s="20">
        <v>0.6</v>
      </c>
      <c r="H290" s="49" t="s">
        <v>32</v>
      </c>
      <c r="I290" s="3">
        <v>16</v>
      </c>
      <c r="J290" s="20"/>
      <c r="K290" s="3">
        <v>2</v>
      </c>
      <c r="L290" s="50">
        <f>E290</f>
        <v>2.6349999999999998</v>
      </c>
      <c r="M290" s="56">
        <f>(2*56*I290)/1000</f>
        <v>1.792</v>
      </c>
      <c r="N290" s="51">
        <f>L290+M290</f>
        <v>4.4269999999999996</v>
      </c>
      <c r="O290" s="43">
        <f>IF(I290=$O$2,$O$3*N290*K290*E290,0)</f>
        <v>0</v>
      </c>
      <c r="P290" s="25">
        <f>IF(I290=$P$2,$P$3*N290*K290*E290,0)</f>
        <v>0</v>
      </c>
      <c r="Q290" s="33">
        <f>IF(I290=$Q$2,$Q$3*N290*K290*E290,0)</f>
        <v>0</v>
      </c>
      <c r="R290" s="30">
        <f>IF(I290=$R$2,$R$3*N290*K290*E290,0)</f>
        <v>36.867618765432091</v>
      </c>
      <c r="S290" s="30">
        <f>IF(I290=$S$2,$S$3*N290*K290*E290,0)</f>
        <v>0</v>
      </c>
      <c r="T290" s="62"/>
    </row>
    <row r="291" spans="3:20" x14ac:dyDescent="0.25">
      <c r="C291" s="20" t="s">
        <v>117</v>
      </c>
      <c r="D291" s="3">
        <v>1</v>
      </c>
      <c r="E291" s="21">
        <v>2.6349999999999998</v>
      </c>
      <c r="F291" s="20">
        <v>0.23</v>
      </c>
      <c r="G291" s="20">
        <v>0.6</v>
      </c>
      <c r="H291" s="3" t="s">
        <v>42</v>
      </c>
      <c r="I291" s="3">
        <v>8</v>
      </c>
      <c r="J291" s="20">
        <v>0.1</v>
      </c>
      <c r="K291" s="6">
        <f>(E291/2)/J291+1</f>
        <v>14.174999999999999</v>
      </c>
      <c r="L291" s="3">
        <f>2*(F291+G291)</f>
        <v>1.66</v>
      </c>
      <c r="M291" s="21">
        <f>2*8*I291/1000</f>
        <v>0.128</v>
      </c>
      <c r="N291" s="51">
        <f t="shared" ref="N291:N292" si="95">L291+M291</f>
        <v>1.7879999999999998</v>
      </c>
      <c r="O291" s="43">
        <f>IF(I291=$O$2,$O$3*N291*K291*E291,0)</f>
        <v>26.383727999999991</v>
      </c>
      <c r="P291" s="25">
        <f>IF(I291=$P$2,$P$3*N291*K291*E291,0)</f>
        <v>0</v>
      </c>
      <c r="Q291" s="33">
        <f>IF(I291=$Q$2,$Q$3*N291*K291*E291,0)</f>
        <v>0</v>
      </c>
      <c r="R291" s="30">
        <f>IF(I291=$R$2,$R$3*N291*K291*E291,0)</f>
        <v>0</v>
      </c>
      <c r="S291" s="30">
        <f>IF(I291=$S$2,$S$3*N291*K291*E291,0)</f>
        <v>0</v>
      </c>
      <c r="T291" s="62"/>
    </row>
    <row r="292" spans="3:20" x14ac:dyDescent="0.25">
      <c r="C292" s="20" t="s">
        <v>117</v>
      </c>
      <c r="D292" s="3">
        <v>1</v>
      </c>
      <c r="E292" s="21">
        <v>2.6349999999999998</v>
      </c>
      <c r="F292" s="20">
        <v>0.23</v>
      </c>
      <c r="G292" s="20">
        <v>0.6</v>
      </c>
      <c r="H292" s="49" t="s">
        <v>42</v>
      </c>
      <c r="I292" s="49">
        <v>8</v>
      </c>
      <c r="J292" s="48">
        <v>0.15</v>
      </c>
      <c r="K292" s="63">
        <f>(E292/2)/J292+1</f>
        <v>9.7833333333333332</v>
      </c>
      <c r="L292" s="49">
        <f>2*(F292+G292)</f>
        <v>1.66</v>
      </c>
      <c r="M292" s="56">
        <f>2*8*I292/1000</f>
        <v>0.128</v>
      </c>
      <c r="N292" s="51">
        <f t="shared" si="95"/>
        <v>1.7879999999999998</v>
      </c>
      <c r="O292" s="64">
        <f>IF(I292=$O$2,$O$3*N292*K292*E292,0)</f>
        <v>18.209580641975304</v>
      </c>
      <c r="P292" s="65">
        <f>IF(I292=$P$2,$P$3*N292*K292*E292,0)</f>
        <v>0</v>
      </c>
      <c r="Q292" s="66">
        <f>IF(I292=$Q$2,$Q$3*N292*K292*E292,0)</f>
        <v>0</v>
      </c>
      <c r="R292" s="67">
        <f>IF(I292=$R$2,$R$3*N292*K292*E292,0)</f>
        <v>0</v>
      </c>
      <c r="S292" s="67">
        <f>IF(I292=$S$2,$S$3*N292*K292*E292,0)</f>
        <v>0</v>
      </c>
      <c r="T292" s="62"/>
    </row>
    <row r="293" spans="3:20" x14ac:dyDescent="0.25">
      <c r="C293" s="20" t="s">
        <v>118</v>
      </c>
      <c r="D293" s="3">
        <v>1</v>
      </c>
      <c r="E293" s="21">
        <v>2.6349999999999998</v>
      </c>
      <c r="F293" s="20">
        <v>0.23</v>
      </c>
      <c r="G293" s="20">
        <v>0.6</v>
      </c>
      <c r="H293" s="3" t="s">
        <v>27</v>
      </c>
      <c r="I293" s="3">
        <v>16</v>
      </c>
      <c r="J293" s="20"/>
      <c r="K293" s="3">
        <v>3</v>
      </c>
      <c r="L293" s="4">
        <f>E293</f>
        <v>2.6349999999999998</v>
      </c>
      <c r="M293" s="21">
        <f>(2*47*I293)/1000</f>
        <v>1.504</v>
      </c>
      <c r="N293" s="27">
        <f>L293+M293</f>
        <v>4.1389999999999993</v>
      </c>
      <c r="O293" s="43">
        <f>IF(I293=$O$2,$O$3*N293*K293*E293,0)</f>
        <v>0</v>
      </c>
      <c r="P293" s="25">
        <f>IF(I293=$P$2,$P$3*N293*K293*E293,0)</f>
        <v>0</v>
      </c>
      <c r="Q293" s="33">
        <f>IF(I293=$Q$2,$Q$3*N293*K293*E293,0)</f>
        <v>0</v>
      </c>
      <c r="R293" s="30">
        <f>IF(I293=$R$2,$R$3*N293*K293*E293,0)</f>
        <v>51.7037748148148</v>
      </c>
      <c r="S293" s="30">
        <f>IF(I293=$S$2,$S$3*N293*K293*E293,0)</f>
        <v>0</v>
      </c>
      <c r="T293" s="62"/>
    </row>
    <row r="294" spans="3:20" x14ac:dyDescent="0.25">
      <c r="C294" s="20" t="s">
        <v>118</v>
      </c>
      <c r="D294" s="3">
        <v>1</v>
      </c>
      <c r="E294" s="21">
        <v>2.6349999999999998</v>
      </c>
      <c r="F294" s="20">
        <v>0.23</v>
      </c>
      <c r="G294" s="20">
        <v>0.6</v>
      </c>
      <c r="H294" s="49" t="s">
        <v>25</v>
      </c>
      <c r="I294" s="49">
        <v>12</v>
      </c>
      <c r="J294" s="48"/>
      <c r="K294" s="49">
        <v>2</v>
      </c>
      <c r="L294" s="60">
        <f>E294*0.7</f>
        <v>1.8444999999999998</v>
      </c>
      <c r="M294" s="56"/>
      <c r="N294" s="68"/>
      <c r="O294" s="64">
        <f>IF(I294=$O$2,$O$3*N294*K294*E294,0)</f>
        <v>0</v>
      </c>
      <c r="P294" s="65">
        <f>IF(I294=$P$2,$P$3*N294*K294*E294,0)</f>
        <v>0</v>
      </c>
      <c r="Q294" s="66">
        <f>IF(I294=$Q$2,$Q$3*N294*K294*E294,0)</f>
        <v>0</v>
      </c>
      <c r="R294" s="67">
        <f>IF(I294=$R$2,$R$3*N294*K294*E294,0)</f>
        <v>0</v>
      </c>
      <c r="S294" s="67">
        <f>IF(I294=$S$2,$S$3*N294*K294*E294,0)</f>
        <v>0</v>
      </c>
      <c r="T294" s="62"/>
    </row>
    <row r="295" spans="3:20" x14ac:dyDescent="0.25">
      <c r="C295" s="20" t="s">
        <v>118</v>
      </c>
      <c r="D295" s="3">
        <v>1</v>
      </c>
      <c r="E295" s="21">
        <v>2.6349999999999998</v>
      </c>
      <c r="F295" s="20">
        <v>0.23</v>
      </c>
      <c r="G295" s="20">
        <v>0.6</v>
      </c>
      <c r="H295" s="3" t="s">
        <v>29</v>
      </c>
      <c r="I295" s="3">
        <v>16</v>
      </c>
      <c r="J295" s="20"/>
      <c r="K295" s="3">
        <v>2</v>
      </c>
      <c r="L295" s="4">
        <f>E295/4+E303/4+1.275</f>
        <v>2.9749999999999996</v>
      </c>
      <c r="M295" s="21"/>
      <c r="N295" s="27">
        <f>L295+M295</f>
        <v>2.9749999999999996</v>
      </c>
      <c r="O295" s="43">
        <f>IF(I295=$O$2,$O$3*N295*K295*E295,0)</f>
        <v>0</v>
      </c>
      <c r="P295" s="25">
        <f>IF(I295=$P$2,$P$3*N295*K295*E295,0)</f>
        <v>0</v>
      </c>
      <c r="Q295" s="33">
        <f>IF(I295=$Q$2,$Q$3*N295*K295*E295,0)</f>
        <v>0</v>
      </c>
      <c r="R295" s="30">
        <f>IF(I295=$R$2,$R$3*N295*K295*E295,0)</f>
        <v>24.775506172839499</v>
      </c>
      <c r="S295" s="30">
        <f>IF(I295=$S$2,$S$3*N295*K295*E295,0)</f>
        <v>0</v>
      </c>
      <c r="T295" s="62"/>
    </row>
    <row r="296" spans="3:20" x14ac:dyDescent="0.25">
      <c r="C296" s="20" t="s">
        <v>118</v>
      </c>
      <c r="D296" s="3">
        <v>1</v>
      </c>
      <c r="E296" s="21">
        <v>2.6349999999999998</v>
      </c>
      <c r="F296" s="20">
        <v>0.23</v>
      </c>
      <c r="G296" s="20">
        <v>0.6</v>
      </c>
      <c r="H296" s="3" t="s">
        <v>30</v>
      </c>
      <c r="I296" s="3"/>
      <c r="J296" s="20"/>
      <c r="K296" s="3"/>
      <c r="L296" s="3"/>
      <c r="M296" s="21"/>
      <c r="N296" s="27"/>
      <c r="O296" s="43">
        <f>IF(I296=$O$2,$O$3*N296*K296*E296,0)</f>
        <v>0</v>
      </c>
      <c r="P296" s="25">
        <f>IF(I296=$P$2,$P$3*N296*K296*E296,0)</f>
        <v>0</v>
      </c>
      <c r="Q296" s="33">
        <f>IF(I296=$Q$2,$Q$3*N296*K296*E296,0)</f>
        <v>0</v>
      </c>
      <c r="R296" s="30">
        <f>IF(I296=$R$2,$R$3*N296*K296*E296,0)</f>
        <v>0</v>
      </c>
      <c r="S296" s="30">
        <f>IF(I296=$S$2,$S$3*N296*K296*E296,0)</f>
        <v>0</v>
      </c>
      <c r="T296" s="62"/>
    </row>
    <row r="297" spans="3:20" x14ac:dyDescent="0.25">
      <c r="C297" s="20" t="s">
        <v>118</v>
      </c>
      <c r="D297" s="3">
        <v>1</v>
      </c>
      <c r="E297" s="21">
        <v>2.6349999999999998</v>
      </c>
      <c r="F297" s="20">
        <v>0.23</v>
      </c>
      <c r="G297" s="20">
        <v>0.6</v>
      </c>
      <c r="H297" s="49" t="s">
        <v>31</v>
      </c>
      <c r="I297" s="49">
        <v>12</v>
      </c>
      <c r="J297" s="48"/>
      <c r="K297" s="49">
        <v>1</v>
      </c>
      <c r="L297" s="50">
        <f>E297</f>
        <v>2.6349999999999998</v>
      </c>
      <c r="M297" s="56">
        <f>(2*56*I297)/1000</f>
        <v>1.3440000000000001</v>
      </c>
      <c r="N297" s="51">
        <f>L297+M297</f>
        <v>3.9790000000000001</v>
      </c>
      <c r="O297" s="64">
        <f>IF(I297=$O$2,$O$3*N297*K297*E297,0)</f>
        <v>0</v>
      </c>
      <c r="P297" s="65">
        <f>IF(I297=$P$2,$P$3*N297*K297*E297,0)</f>
        <v>0</v>
      </c>
      <c r="Q297" s="66">
        <f>IF(I297=$Q$2,$Q$3*N297*K297*E297,0)</f>
        <v>9.3197022222222223</v>
      </c>
      <c r="R297" s="67">
        <f>IF(I297=$R$2,$R$3*N297*K297*E297,0)</f>
        <v>0</v>
      </c>
      <c r="S297" s="67">
        <f>IF(I297=$S$2,$S$3*N297*K297*E297,0)</f>
        <v>0</v>
      </c>
      <c r="T297" s="62"/>
    </row>
    <row r="298" spans="3:20" x14ac:dyDescent="0.25">
      <c r="C298" s="20" t="s">
        <v>118</v>
      </c>
      <c r="D298" s="3">
        <v>1</v>
      </c>
      <c r="E298" s="21">
        <v>2.6349999999999998</v>
      </c>
      <c r="F298" s="20">
        <v>0.23</v>
      </c>
      <c r="G298" s="20">
        <v>0.6</v>
      </c>
      <c r="H298" s="3" t="s">
        <v>32</v>
      </c>
      <c r="I298" s="3">
        <v>16</v>
      </c>
      <c r="J298" s="20"/>
      <c r="K298" s="3">
        <v>2</v>
      </c>
      <c r="L298" s="4">
        <f>E298</f>
        <v>2.6349999999999998</v>
      </c>
      <c r="M298" s="21">
        <f>(2*56*I298)/1000</f>
        <v>1.792</v>
      </c>
      <c r="N298" s="27">
        <f>L298+M298</f>
        <v>4.4269999999999996</v>
      </c>
      <c r="O298" s="43">
        <f>IF(I298=$O$2,$O$3*N298*K298*E298,0)</f>
        <v>0</v>
      </c>
      <c r="P298" s="25">
        <f>IF(I298=$P$2,$P$3*N298*K298*E298,0)</f>
        <v>0</v>
      </c>
      <c r="Q298" s="33">
        <f>IF(I298=$Q$2,$Q$3*N298*K298*E298,0)</f>
        <v>0</v>
      </c>
      <c r="R298" s="30">
        <f>IF(I298=$R$2,$R$3*N298*K298*E298,0)</f>
        <v>36.867618765432091</v>
      </c>
      <c r="S298" s="30">
        <f>IF(I298=$S$2,$S$3*N298*K298*E298,0)</f>
        <v>0</v>
      </c>
      <c r="T298" s="62"/>
    </row>
    <row r="299" spans="3:20" x14ac:dyDescent="0.25">
      <c r="C299" s="20" t="s">
        <v>118</v>
      </c>
      <c r="D299" s="3">
        <v>1</v>
      </c>
      <c r="E299" s="21">
        <v>2.6349999999999998</v>
      </c>
      <c r="F299" s="20">
        <v>0.23</v>
      </c>
      <c r="G299" s="20">
        <v>0.6</v>
      </c>
      <c r="H299" s="3" t="s">
        <v>42</v>
      </c>
      <c r="I299" s="3">
        <v>8</v>
      </c>
      <c r="J299" s="20">
        <v>0.1</v>
      </c>
      <c r="K299" s="6">
        <f>(E299/2)/J299+1</f>
        <v>14.174999999999999</v>
      </c>
      <c r="L299" s="3">
        <f>2*(F299+G299)</f>
        <v>1.66</v>
      </c>
      <c r="M299" s="21">
        <f>2*8*I299/1000</f>
        <v>0.128</v>
      </c>
      <c r="N299" s="51">
        <f t="shared" ref="N299:N300" si="96">L299+M299</f>
        <v>1.7879999999999998</v>
      </c>
      <c r="O299" s="43">
        <f>IF(I299=$O$2,$O$3*N299*K299*E299,0)</f>
        <v>26.383727999999991</v>
      </c>
      <c r="P299" s="25">
        <f>IF(I299=$P$2,$P$3*N299*K299*E299,0)</f>
        <v>0</v>
      </c>
      <c r="Q299" s="33">
        <f>IF(I299=$Q$2,$Q$3*N299*K299*E299,0)</f>
        <v>0</v>
      </c>
      <c r="R299" s="30">
        <f>IF(I299=$R$2,$R$3*N299*K299*E299,0)</f>
        <v>0</v>
      </c>
      <c r="S299" s="30">
        <f>IF(I299=$S$2,$S$3*N299*K299*E299,0)</f>
        <v>0</v>
      </c>
      <c r="T299" s="62"/>
    </row>
    <row r="300" spans="3:20" x14ac:dyDescent="0.25">
      <c r="C300" s="20" t="s">
        <v>118</v>
      </c>
      <c r="D300" s="3">
        <v>1</v>
      </c>
      <c r="E300" s="21">
        <v>2.6349999999999998</v>
      </c>
      <c r="F300" s="20">
        <v>0.23</v>
      </c>
      <c r="G300" s="20">
        <v>0.6</v>
      </c>
      <c r="H300" s="49" t="s">
        <v>42</v>
      </c>
      <c r="I300" s="49">
        <v>8</v>
      </c>
      <c r="J300" s="48">
        <v>0.15</v>
      </c>
      <c r="K300" s="63">
        <f>(E300/2)/J300+1</f>
        <v>9.7833333333333332</v>
      </c>
      <c r="L300" s="49">
        <f>2*(F300+G300)</f>
        <v>1.66</v>
      </c>
      <c r="M300" s="56">
        <f>2*8*I300/1000</f>
        <v>0.128</v>
      </c>
      <c r="N300" s="51">
        <f t="shared" si="96"/>
        <v>1.7879999999999998</v>
      </c>
      <c r="O300" s="64">
        <f>IF(I300=$O$2,$O$3*N300*K300*E300,0)</f>
        <v>18.209580641975304</v>
      </c>
      <c r="P300" s="65">
        <f>IF(I300=$P$2,$P$3*N300*K300*E300,0)</f>
        <v>0</v>
      </c>
      <c r="Q300" s="66">
        <f>IF(I300=$Q$2,$Q$3*N300*K300*E300,0)</f>
        <v>0</v>
      </c>
      <c r="R300" s="67">
        <f>IF(I300=$R$2,$R$3*N300*K300*E300,0)</f>
        <v>0</v>
      </c>
      <c r="S300" s="67">
        <f>IF(I300=$S$2,$S$3*N300*K300*E300,0)</f>
        <v>0</v>
      </c>
      <c r="T300" s="62"/>
    </row>
    <row r="301" spans="3:20" x14ac:dyDescent="0.25">
      <c r="C301" s="20" t="s">
        <v>119</v>
      </c>
      <c r="D301" s="3">
        <v>1</v>
      </c>
      <c r="E301" s="21">
        <v>4.165</v>
      </c>
      <c r="F301" s="20">
        <v>0.23</v>
      </c>
      <c r="G301" s="20">
        <v>0.6</v>
      </c>
      <c r="H301" s="3" t="s">
        <v>27</v>
      </c>
      <c r="I301" s="3">
        <v>16</v>
      </c>
      <c r="J301" s="20"/>
      <c r="K301" s="3">
        <v>3</v>
      </c>
      <c r="L301" s="4">
        <f>E301</f>
        <v>4.165</v>
      </c>
      <c r="M301" s="21">
        <f>(2*47*I301)/1000</f>
        <v>1.504</v>
      </c>
      <c r="N301" s="27">
        <f>L301+M301</f>
        <v>5.6690000000000005</v>
      </c>
      <c r="O301" s="43">
        <f>IF(I301=$O$2,$O$3*N301*K301*E301,0)</f>
        <v>0</v>
      </c>
      <c r="P301" s="25">
        <f>IF(I301=$P$2,$P$3*N301*K301*E301,0)</f>
        <v>0</v>
      </c>
      <c r="Q301" s="33">
        <f>IF(I301=$Q$2,$Q$3*N301*K301*E301,0)</f>
        <v>0</v>
      </c>
      <c r="R301" s="30">
        <f>IF(I301=$R$2,$R$3*N301*K301*E301,0)</f>
        <v>111.93545481481482</v>
      </c>
      <c r="S301" s="30">
        <f>IF(I301=$S$2,$S$3*N301*K301*E301,0)</f>
        <v>0</v>
      </c>
      <c r="T301" s="62"/>
    </row>
    <row r="302" spans="3:20" x14ac:dyDescent="0.25">
      <c r="C302" s="20" t="s">
        <v>119</v>
      </c>
      <c r="D302" s="3">
        <v>1</v>
      </c>
      <c r="E302" s="21">
        <v>4.165</v>
      </c>
      <c r="F302" s="20">
        <v>0.23</v>
      </c>
      <c r="G302" s="20">
        <v>0.6</v>
      </c>
      <c r="H302" s="49" t="s">
        <v>25</v>
      </c>
      <c r="I302" s="49">
        <v>12</v>
      </c>
      <c r="J302" s="48"/>
      <c r="K302" s="49">
        <v>2</v>
      </c>
      <c r="L302" s="60">
        <f>E302*0.7</f>
        <v>2.9154999999999998</v>
      </c>
      <c r="M302" s="56"/>
      <c r="N302" s="68"/>
      <c r="O302" s="64">
        <f>IF(I302=$O$2,$O$3*N302*K302*E302,0)</f>
        <v>0</v>
      </c>
      <c r="P302" s="65">
        <f>IF(I302=$P$2,$P$3*N302*K302*E302,0)</f>
        <v>0</v>
      </c>
      <c r="Q302" s="66">
        <f>IF(I302=$Q$2,$Q$3*N302*K302*E302,0)</f>
        <v>0</v>
      </c>
      <c r="R302" s="67">
        <f>IF(I302=$R$2,$R$3*N302*K302*E302,0)</f>
        <v>0</v>
      </c>
      <c r="S302" s="67">
        <f>IF(I302=$S$2,$S$3*N302*K302*E302,0)</f>
        <v>0</v>
      </c>
      <c r="T302" s="62"/>
    </row>
    <row r="303" spans="3:20" x14ac:dyDescent="0.25">
      <c r="C303" s="20" t="s">
        <v>119</v>
      </c>
      <c r="D303" s="3">
        <v>1</v>
      </c>
      <c r="E303" s="21">
        <v>4.165</v>
      </c>
      <c r="F303" s="20">
        <v>0.23</v>
      </c>
      <c r="G303" s="20">
        <v>0.6</v>
      </c>
      <c r="H303" s="3" t="s">
        <v>29</v>
      </c>
      <c r="I303" s="3">
        <v>16</v>
      </c>
      <c r="J303" s="20"/>
      <c r="K303" s="3">
        <v>2</v>
      </c>
      <c r="L303" s="3"/>
      <c r="M303" s="21"/>
      <c r="N303" s="27">
        <f>L303+M303</f>
        <v>0</v>
      </c>
      <c r="O303" s="43">
        <f>IF(I303=$O$2,$O$3*N303*K303*E303,0)</f>
        <v>0</v>
      </c>
      <c r="P303" s="25">
        <f>IF(I303=$P$2,$P$3*N303*K303*E303,0)</f>
        <v>0</v>
      </c>
      <c r="Q303" s="33">
        <f>IF(I303=$Q$2,$Q$3*N303*K303*E303,0)</f>
        <v>0</v>
      </c>
      <c r="R303" s="30">
        <f>IF(I303=$R$2,$R$3*N303*K303*E303,0)</f>
        <v>0</v>
      </c>
      <c r="S303" s="30">
        <f>IF(I303=$S$2,$S$3*N303*K303*E303,0)</f>
        <v>0</v>
      </c>
      <c r="T303" s="62"/>
    </row>
    <row r="304" spans="3:20" x14ac:dyDescent="0.25">
      <c r="C304" s="20" t="s">
        <v>119</v>
      </c>
      <c r="D304" s="3">
        <v>1</v>
      </c>
      <c r="E304" s="21">
        <v>4.165</v>
      </c>
      <c r="F304" s="20">
        <v>0.23</v>
      </c>
      <c r="G304" s="20">
        <v>0.6</v>
      </c>
      <c r="H304" s="3" t="s">
        <v>30</v>
      </c>
      <c r="I304" s="3"/>
      <c r="J304" s="20"/>
      <c r="K304" s="3"/>
      <c r="L304" s="3"/>
      <c r="M304" s="21"/>
      <c r="N304" s="27"/>
      <c r="O304" s="43">
        <f>IF(I304=$O$2,$O$3*N304*K304*E304,0)</f>
        <v>0</v>
      </c>
      <c r="P304" s="25">
        <f>IF(I304=$P$2,$P$3*N304*K304*E304,0)</f>
        <v>0</v>
      </c>
      <c r="Q304" s="33">
        <f>IF(I304=$Q$2,$Q$3*N304*K304*E304,0)</f>
        <v>0</v>
      </c>
      <c r="R304" s="30">
        <f>IF(I304=$R$2,$R$3*N304*K304*E304,0)</f>
        <v>0</v>
      </c>
      <c r="S304" s="30">
        <f>IF(I304=$S$2,$S$3*N304*K304*E304,0)</f>
        <v>0</v>
      </c>
      <c r="T304" s="62"/>
    </row>
    <row r="305" spans="3:20" x14ac:dyDescent="0.25">
      <c r="C305" s="20" t="s">
        <v>119</v>
      </c>
      <c r="D305" s="3">
        <v>1</v>
      </c>
      <c r="E305" s="21">
        <v>4.165</v>
      </c>
      <c r="F305" s="20">
        <v>0.23</v>
      </c>
      <c r="G305" s="20">
        <v>0.6</v>
      </c>
      <c r="H305" s="49" t="s">
        <v>31</v>
      </c>
      <c r="I305" s="49">
        <v>12</v>
      </c>
      <c r="J305" s="48"/>
      <c r="K305" s="49">
        <v>1</v>
      </c>
      <c r="L305" s="50">
        <f>E305</f>
        <v>4.165</v>
      </c>
      <c r="M305" s="56">
        <f>(2*56*I305)/1000</f>
        <v>1.3440000000000001</v>
      </c>
      <c r="N305" s="51">
        <f>L305+M305</f>
        <v>5.5090000000000003</v>
      </c>
      <c r="O305" s="64">
        <f>IF(I305=$O$2,$O$3*N305*K305*E305,0)</f>
        <v>0</v>
      </c>
      <c r="P305" s="65">
        <f>IF(I305=$P$2,$P$3*N305*K305*E305,0)</f>
        <v>0</v>
      </c>
      <c r="Q305" s="66">
        <f>IF(I305=$Q$2,$Q$3*N305*K305*E305,0)</f>
        <v>20.395542222222225</v>
      </c>
      <c r="R305" s="67">
        <f>IF(I305=$R$2,$R$3*N305*K305*E305,0)</f>
        <v>0</v>
      </c>
      <c r="S305" s="67">
        <f>IF(I305=$S$2,$S$3*N305*K305*E305,0)</f>
        <v>0</v>
      </c>
      <c r="T305" s="62"/>
    </row>
    <row r="306" spans="3:20" x14ac:dyDescent="0.25">
      <c r="C306" s="20" t="s">
        <v>119</v>
      </c>
      <c r="D306" s="3">
        <v>1</v>
      </c>
      <c r="E306" s="21">
        <v>4.165</v>
      </c>
      <c r="F306" s="20">
        <v>0.23</v>
      </c>
      <c r="G306" s="20">
        <v>0.6</v>
      </c>
      <c r="H306" s="3" t="s">
        <v>32</v>
      </c>
      <c r="I306" s="3">
        <v>16</v>
      </c>
      <c r="J306" s="20"/>
      <c r="K306" s="3">
        <v>2</v>
      </c>
      <c r="L306" s="54">
        <f>E306</f>
        <v>4.165</v>
      </c>
      <c r="M306" s="21">
        <f>(2*56*I306)/1000</f>
        <v>1.792</v>
      </c>
      <c r="N306" s="27">
        <f>L306+M306</f>
        <v>5.9569999999999999</v>
      </c>
      <c r="O306" s="43">
        <f>IF(I306=$O$2,$O$3*N306*K306*E306,0)</f>
        <v>0</v>
      </c>
      <c r="P306" s="25">
        <f>IF(I306=$P$2,$P$3*N306*K306*E306,0)</f>
        <v>0</v>
      </c>
      <c r="Q306" s="33">
        <f>IF(I306=$Q$2,$Q$3*N306*K306*E306,0)</f>
        <v>0</v>
      </c>
      <c r="R306" s="30">
        <f>IF(I306=$R$2,$R$3*N306*K306*E306,0)</f>
        <v>78.41471209876542</v>
      </c>
      <c r="S306" s="30">
        <f>IF(I306=$S$2,$S$3*N306*K306*E306,0)</f>
        <v>0</v>
      </c>
      <c r="T306" s="62"/>
    </row>
    <row r="307" spans="3:20" x14ac:dyDescent="0.25">
      <c r="C307" s="20" t="s">
        <v>119</v>
      </c>
      <c r="D307" s="3">
        <v>1</v>
      </c>
      <c r="E307" s="21">
        <v>4.165</v>
      </c>
      <c r="F307" s="20">
        <v>0.23</v>
      </c>
      <c r="G307" s="20">
        <v>0.6</v>
      </c>
      <c r="H307" s="3" t="s">
        <v>42</v>
      </c>
      <c r="I307" s="3">
        <v>8</v>
      </c>
      <c r="J307" s="20">
        <v>0.1</v>
      </c>
      <c r="K307" s="6">
        <f>(E307/2)/J307+1</f>
        <v>21.824999999999999</v>
      </c>
      <c r="L307" s="3">
        <f>2*(F307+G307)</f>
        <v>1.66</v>
      </c>
      <c r="M307" s="21">
        <f>2*8*I307/1000</f>
        <v>0.128</v>
      </c>
      <c r="N307" s="51">
        <f t="shared" ref="N307:N308" si="97">L307+M307</f>
        <v>1.7879999999999998</v>
      </c>
      <c r="O307" s="43">
        <f>IF(I307=$O$2,$O$3*N307*K307*E307,0)</f>
        <v>64.209861333333322</v>
      </c>
      <c r="P307" s="25">
        <f>IF(I307=$P$2,$P$3*N307*K307*E307,0)</f>
        <v>0</v>
      </c>
      <c r="Q307" s="33">
        <f>IF(I307=$Q$2,$Q$3*N307*K307*E307,0)</f>
        <v>0</v>
      </c>
      <c r="R307" s="30">
        <f>IF(I307=$R$2,$R$3*N307*K307*E307,0)</f>
        <v>0</v>
      </c>
      <c r="S307" s="30">
        <f>IF(I307=$S$2,$S$3*N307*K307*E307,0)</f>
        <v>0</v>
      </c>
      <c r="T307" s="62"/>
    </row>
    <row r="308" spans="3:20" x14ac:dyDescent="0.25">
      <c r="C308" s="48" t="s">
        <v>119</v>
      </c>
      <c r="D308" s="49">
        <v>1</v>
      </c>
      <c r="E308" s="56">
        <v>4.165</v>
      </c>
      <c r="F308" s="48">
        <v>0.23</v>
      </c>
      <c r="G308" s="48">
        <v>0.6</v>
      </c>
      <c r="H308" s="49" t="s">
        <v>42</v>
      </c>
      <c r="I308" s="49">
        <v>8</v>
      </c>
      <c r="J308" s="48">
        <v>0.15</v>
      </c>
      <c r="K308" s="63">
        <f>(E308/2)/J308+1</f>
        <v>14.883333333333335</v>
      </c>
      <c r="L308" s="49">
        <f>2*(F308+G308)</f>
        <v>1.66</v>
      </c>
      <c r="M308" s="56">
        <f>2*8*I308/1000</f>
        <v>0.128</v>
      </c>
      <c r="N308" s="51">
        <f t="shared" si="97"/>
        <v>1.7879999999999998</v>
      </c>
      <c r="O308" s="64">
        <f>IF(I308=$O$2,$O$3*N308*K308*E308,0)</f>
        <v>43.787251753086416</v>
      </c>
      <c r="P308" s="65">
        <f>IF(I308=$P$2,$P$3*N308*K308*E308,0)</f>
        <v>0</v>
      </c>
      <c r="Q308" s="66">
        <f>IF(I308=$Q$2,$Q$3*N308*K308*E308,0)</f>
        <v>0</v>
      </c>
      <c r="R308" s="67">
        <f>IF(I308=$R$2,$R$3*N308*K308*E308,0)</f>
        <v>0</v>
      </c>
      <c r="S308" s="67">
        <f>IF(I308=$S$2,$S$3*N308*K308*E308,0)</f>
        <v>0</v>
      </c>
      <c r="T308" s="62"/>
    </row>
    <row r="309" spans="3:20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95">
        <f>SUM(O4:O308)</f>
        <v>2464.2504962699568</v>
      </c>
      <c r="P309" s="95">
        <f t="shared" ref="P309:S309" si="98">SUM(P4:P308)</f>
        <v>34.481481481481474</v>
      </c>
      <c r="Q309" s="95">
        <f t="shared" si="98"/>
        <v>971.78342688888893</v>
      </c>
      <c r="R309" s="95">
        <f t="shared" si="98"/>
        <v>2720.6414135308637</v>
      </c>
      <c r="S309" s="95">
        <f t="shared" si="98"/>
        <v>1235.5495061728393</v>
      </c>
    </row>
    <row r="310" spans="3:20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95">
        <f>O309+O309*5%</f>
        <v>2587.4630210834548</v>
      </c>
      <c r="P310" s="95">
        <f t="shared" ref="P310:S310" si="99">P309+P309*5%</f>
        <v>36.205555555555549</v>
      </c>
      <c r="Q310" s="95">
        <f t="shared" si="99"/>
        <v>1020.3725982333334</v>
      </c>
      <c r="R310" s="95">
        <f t="shared" si="99"/>
        <v>2856.673484207407</v>
      </c>
      <c r="S310" s="95">
        <f t="shared" si="99"/>
        <v>1297.3269814814812</v>
      </c>
    </row>
    <row r="311" spans="3:20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30">
        <f>O310/1000</f>
        <v>2.5874630210834546</v>
      </c>
      <c r="P311" s="88">
        <f t="shared" ref="P311:S311" si="100">P310/1000</f>
        <v>3.6205555555555546E-2</v>
      </c>
      <c r="Q311" s="25">
        <f t="shared" si="100"/>
        <v>1.0203725982333334</v>
      </c>
      <c r="R311" s="25">
        <f t="shared" si="100"/>
        <v>2.8566734842074069</v>
      </c>
      <c r="S311" s="88">
        <f t="shared" si="100"/>
        <v>1.2973269814814812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0"/>
  <sheetViews>
    <sheetView topLeftCell="B303" workbookViewId="0">
      <selection activeCell="N319" sqref="N319"/>
    </sheetView>
  </sheetViews>
  <sheetFormatPr defaultRowHeight="15" x14ac:dyDescent="0.25"/>
  <cols>
    <col min="1" max="1" width="8.7109375" customWidth="1"/>
    <col min="8" max="8" width="13.85546875" bestFit="1" customWidth="1"/>
    <col min="10" max="10" width="10.28515625" customWidth="1"/>
    <col min="12" max="12" width="11.28515625" customWidth="1"/>
    <col min="23" max="23" width="28.5703125" bestFit="1" customWidth="1"/>
  </cols>
  <sheetData>
    <row r="2" spans="2:23" x14ac:dyDescent="0.25">
      <c r="O2" s="23">
        <v>8</v>
      </c>
      <c r="P2" s="23">
        <v>10</v>
      </c>
      <c r="Q2" s="23">
        <v>12</v>
      </c>
      <c r="R2" s="23">
        <v>16</v>
      </c>
      <c r="S2" s="23">
        <v>20</v>
      </c>
      <c r="T2" s="23">
        <v>25</v>
      </c>
      <c r="U2" s="35"/>
    </row>
    <row r="3" spans="2:23" s="34" customFormat="1" x14ac:dyDescent="0.25">
      <c r="B3" s="36" t="s">
        <v>0</v>
      </c>
      <c r="C3" s="36" t="s">
        <v>23</v>
      </c>
      <c r="D3" s="36" t="s">
        <v>16</v>
      </c>
      <c r="E3" s="36" t="s">
        <v>2</v>
      </c>
      <c r="F3" s="36" t="s">
        <v>25</v>
      </c>
      <c r="G3" s="36" t="s">
        <v>26</v>
      </c>
      <c r="H3" s="36" t="s">
        <v>6</v>
      </c>
      <c r="I3" s="36" t="s">
        <v>39</v>
      </c>
      <c r="J3" s="36" t="s">
        <v>40</v>
      </c>
      <c r="K3" s="36" t="s">
        <v>16</v>
      </c>
      <c r="L3" s="23" t="s">
        <v>92</v>
      </c>
      <c r="M3" s="23" t="s">
        <v>93</v>
      </c>
      <c r="N3" s="37" t="s">
        <v>94</v>
      </c>
      <c r="O3" s="40">
        <f t="shared" ref="O3:T3" si="0">(O2*O2)/162</f>
        <v>0.39506172839506171</v>
      </c>
      <c r="P3" s="40">
        <f t="shared" si="0"/>
        <v>0.61728395061728392</v>
      </c>
      <c r="Q3" s="40">
        <f t="shared" si="0"/>
        <v>0.88888888888888884</v>
      </c>
      <c r="R3" s="40">
        <f t="shared" si="0"/>
        <v>1.5802469135802468</v>
      </c>
      <c r="S3" s="40">
        <f t="shared" si="0"/>
        <v>2.4691358024691357</v>
      </c>
      <c r="T3" s="40">
        <f t="shared" si="0"/>
        <v>3.8580246913580245</v>
      </c>
      <c r="U3" s="39"/>
      <c r="V3" s="38" t="s">
        <v>28</v>
      </c>
      <c r="W3" s="26"/>
    </row>
    <row r="4" spans="2:23" x14ac:dyDescent="0.25">
      <c r="B4" s="20">
        <v>1</v>
      </c>
      <c r="C4" s="1" t="s">
        <v>54</v>
      </c>
      <c r="D4" s="20">
        <v>1</v>
      </c>
      <c r="E4" s="27">
        <v>1.056</v>
      </c>
      <c r="F4" s="20">
        <v>0.3</v>
      </c>
      <c r="G4" s="20">
        <v>0.6</v>
      </c>
      <c r="H4" s="20" t="s">
        <v>27</v>
      </c>
      <c r="I4" s="20">
        <v>16</v>
      </c>
      <c r="J4" s="20"/>
      <c r="K4" s="20">
        <v>3</v>
      </c>
      <c r="L4" s="29">
        <f>E4</f>
        <v>1.056</v>
      </c>
      <c r="M4" s="27">
        <f>(2*47*I4)/1000</f>
        <v>1.504</v>
      </c>
      <c r="N4" s="27">
        <f>L4+M4</f>
        <v>2.56</v>
      </c>
      <c r="O4" s="27">
        <f t="shared" ref="O4:O67" si="1">IF(I4=$O$2,$O$3*N4*K4*D4,0)</f>
        <v>0</v>
      </c>
      <c r="P4" s="27"/>
      <c r="Q4" s="27"/>
      <c r="R4" s="27">
        <f>IF(I4=$R$2,$R$3*N4*K4*D4,0)</f>
        <v>12.136296296296297</v>
      </c>
      <c r="S4" s="1"/>
      <c r="T4" s="1"/>
      <c r="V4" s="20" t="s">
        <v>27</v>
      </c>
      <c r="W4" s="1" t="s">
        <v>33</v>
      </c>
    </row>
    <row r="5" spans="2:23" x14ac:dyDescent="0.25">
      <c r="B5" s="20"/>
      <c r="C5" s="1" t="s">
        <v>54</v>
      </c>
      <c r="D5" s="20">
        <v>1</v>
      </c>
      <c r="E5" s="27">
        <v>1.056</v>
      </c>
      <c r="F5" s="20">
        <v>0.3</v>
      </c>
      <c r="G5" s="20">
        <v>0.6</v>
      </c>
      <c r="H5" s="20" t="s">
        <v>25</v>
      </c>
      <c r="I5" s="20">
        <v>0</v>
      </c>
      <c r="J5" s="20"/>
      <c r="K5" s="20"/>
      <c r="L5" s="21"/>
      <c r="M5" s="27">
        <v>0</v>
      </c>
      <c r="N5" s="27">
        <f t="shared" ref="N5:N17" si="2">L5+M5</f>
        <v>0</v>
      </c>
      <c r="O5" s="27">
        <f t="shared" si="1"/>
        <v>0</v>
      </c>
      <c r="P5" s="27"/>
      <c r="Q5" s="27"/>
      <c r="R5" s="27"/>
      <c r="S5" s="1"/>
      <c r="T5" s="1"/>
      <c r="V5" s="20" t="s">
        <v>25</v>
      </c>
      <c r="W5" s="1" t="s">
        <v>34</v>
      </c>
    </row>
    <row r="6" spans="2:23" s="34" customFormat="1" x14ac:dyDescent="0.25">
      <c r="B6" s="23"/>
      <c r="C6" s="26" t="s">
        <v>54</v>
      </c>
      <c r="D6" s="23">
        <v>1</v>
      </c>
      <c r="E6" s="28">
        <v>1.056</v>
      </c>
      <c r="F6" s="23">
        <v>0.3</v>
      </c>
      <c r="G6" s="23">
        <v>0.6</v>
      </c>
      <c r="H6" s="23" t="s">
        <v>29</v>
      </c>
      <c r="I6" s="23">
        <v>16</v>
      </c>
      <c r="J6" s="23"/>
      <c r="K6" s="23">
        <v>2</v>
      </c>
      <c r="L6" s="33">
        <f>E4/4+6.313/4/4+1.05</f>
        <v>1.7085625</v>
      </c>
      <c r="M6" s="28">
        <v>0</v>
      </c>
      <c r="N6" s="28">
        <f t="shared" si="2"/>
        <v>1.7085625</v>
      </c>
      <c r="O6" s="27">
        <f t="shared" si="1"/>
        <v>0</v>
      </c>
      <c r="P6" s="28"/>
      <c r="Q6" s="28"/>
      <c r="R6" s="27">
        <f>IF(I6=$R$2,$R$3*N6*K6*D6,0)</f>
        <v>5.3999012345679009</v>
      </c>
      <c r="S6" s="26"/>
      <c r="T6" s="26"/>
      <c r="V6" s="23" t="s">
        <v>29</v>
      </c>
      <c r="W6" s="26" t="s">
        <v>38</v>
      </c>
    </row>
    <row r="7" spans="2:23" x14ac:dyDescent="0.25">
      <c r="B7" s="20"/>
      <c r="C7" s="1" t="s">
        <v>54</v>
      </c>
      <c r="D7" s="20">
        <v>1</v>
      </c>
      <c r="E7" s="27">
        <v>1.056</v>
      </c>
      <c r="F7" s="20">
        <v>0.3</v>
      </c>
      <c r="G7" s="20">
        <v>0.6</v>
      </c>
      <c r="H7" s="20" t="s">
        <v>30</v>
      </c>
      <c r="I7" s="20">
        <v>0</v>
      </c>
      <c r="J7" s="20"/>
      <c r="K7" s="20"/>
      <c r="L7" s="20"/>
      <c r="M7" s="20">
        <v>0</v>
      </c>
      <c r="N7" s="27">
        <f t="shared" si="2"/>
        <v>0</v>
      </c>
      <c r="O7" s="27">
        <f t="shared" si="1"/>
        <v>0</v>
      </c>
      <c r="P7" s="27"/>
      <c r="Q7" s="27"/>
      <c r="R7" s="27"/>
      <c r="S7" s="1"/>
      <c r="T7" s="1"/>
      <c r="V7" s="20" t="s">
        <v>30</v>
      </c>
      <c r="W7" s="1" t="s">
        <v>37</v>
      </c>
    </row>
    <row r="8" spans="2:23" x14ac:dyDescent="0.25">
      <c r="B8" s="20"/>
      <c r="C8" s="1" t="s">
        <v>54</v>
      </c>
      <c r="D8" s="20">
        <v>1</v>
      </c>
      <c r="E8" s="27">
        <v>1.056</v>
      </c>
      <c r="F8" s="20">
        <v>0.3</v>
      </c>
      <c r="G8" s="20">
        <v>0.6</v>
      </c>
      <c r="H8" s="20" t="s">
        <v>31</v>
      </c>
      <c r="I8" s="20">
        <v>0</v>
      </c>
      <c r="J8" s="20"/>
      <c r="K8" s="20"/>
      <c r="L8" s="27">
        <f>E4</f>
        <v>1.056</v>
      </c>
      <c r="M8" s="27">
        <f>0.56*I8</f>
        <v>0</v>
      </c>
      <c r="N8" s="21">
        <f t="shared" si="2"/>
        <v>1.056</v>
      </c>
      <c r="O8" s="27">
        <f t="shared" si="1"/>
        <v>0</v>
      </c>
      <c r="P8" s="21"/>
      <c r="Q8" s="21"/>
      <c r="R8" s="21"/>
      <c r="S8" s="1"/>
      <c r="T8" s="1"/>
      <c r="V8" s="20" t="s">
        <v>31</v>
      </c>
      <c r="W8" s="1" t="s">
        <v>35</v>
      </c>
    </row>
    <row r="9" spans="2:23" x14ac:dyDescent="0.25">
      <c r="B9" s="20"/>
      <c r="C9" s="1" t="s">
        <v>54</v>
      </c>
      <c r="D9" s="20">
        <v>1</v>
      </c>
      <c r="E9" s="27">
        <v>1.056</v>
      </c>
      <c r="F9" s="20">
        <v>0.3</v>
      </c>
      <c r="G9" s="20">
        <v>0.6</v>
      </c>
      <c r="H9" s="20" t="s">
        <v>32</v>
      </c>
      <c r="I9" s="20">
        <v>12</v>
      </c>
      <c r="J9" s="20"/>
      <c r="K9" s="20">
        <v>2</v>
      </c>
      <c r="L9" s="27">
        <f>E9</f>
        <v>1.056</v>
      </c>
      <c r="M9" s="27">
        <f>(2*56*I9)/1000</f>
        <v>1.3440000000000001</v>
      </c>
      <c r="N9" s="21">
        <f t="shared" si="2"/>
        <v>2.4000000000000004</v>
      </c>
      <c r="O9" s="27">
        <f t="shared" si="1"/>
        <v>0</v>
      </c>
      <c r="P9" s="21"/>
      <c r="Q9" s="21">
        <f>IF(I9=$Q$2,$Q$3*N9*K9*D9,0)</f>
        <v>4.2666666666666675</v>
      </c>
      <c r="R9" s="21"/>
      <c r="S9" s="1"/>
      <c r="T9" s="1"/>
      <c r="V9" s="20" t="s">
        <v>32</v>
      </c>
      <c r="W9" s="1" t="s">
        <v>36</v>
      </c>
    </row>
    <row r="10" spans="2:23" x14ac:dyDescent="0.25">
      <c r="B10" s="20"/>
      <c r="C10" s="1" t="s">
        <v>54</v>
      </c>
      <c r="D10" s="20">
        <v>1</v>
      </c>
      <c r="E10" s="27">
        <v>1.056</v>
      </c>
      <c r="F10" s="20">
        <v>0.3</v>
      </c>
      <c r="G10" s="20">
        <v>0.6</v>
      </c>
      <c r="H10" s="20" t="s">
        <v>42</v>
      </c>
      <c r="I10" s="20">
        <v>8</v>
      </c>
      <c r="J10" s="20">
        <v>0.1</v>
      </c>
      <c r="K10" s="21">
        <f>(E10/2)/J10+1</f>
        <v>6.28</v>
      </c>
      <c r="L10" s="20">
        <f>2*(F10+G10)</f>
        <v>1.7999999999999998</v>
      </c>
      <c r="M10" s="27">
        <f>(2*8*I10)/1000</f>
        <v>0.128</v>
      </c>
      <c r="N10" s="21">
        <f t="shared" si="2"/>
        <v>1.9279999999999999</v>
      </c>
      <c r="O10" s="21">
        <f t="shared" si="1"/>
        <v>4.7833441975308642</v>
      </c>
      <c r="P10" s="21"/>
      <c r="Q10" s="21"/>
      <c r="R10" s="21"/>
      <c r="S10" s="1"/>
      <c r="T10" s="1"/>
    </row>
    <row r="11" spans="2:23" x14ac:dyDescent="0.25">
      <c r="B11" s="20"/>
      <c r="C11" s="1" t="s">
        <v>54</v>
      </c>
      <c r="D11" s="20">
        <v>1</v>
      </c>
      <c r="E11" s="27">
        <v>1.056</v>
      </c>
      <c r="F11" s="20">
        <v>0.3</v>
      </c>
      <c r="G11" s="20">
        <v>0.6</v>
      </c>
      <c r="H11" s="20" t="s">
        <v>42</v>
      </c>
      <c r="I11" s="20">
        <v>8</v>
      </c>
      <c r="J11" s="20">
        <v>0.15</v>
      </c>
      <c r="K11" s="21">
        <f>(E11/2)/J11+1</f>
        <v>4.5200000000000005</v>
      </c>
      <c r="L11" s="20">
        <f>2*(F11+G11)</f>
        <v>1.7999999999999998</v>
      </c>
      <c r="M11" s="27">
        <f>(2*8*I11)/1000</f>
        <v>0.128</v>
      </c>
      <c r="N11" s="21">
        <f t="shared" si="2"/>
        <v>1.9279999999999999</v>
      </c>
      <c r="O11" s="21">
        <f t="shared" si="1"/>
        <v>3.4427891358024691</v>
      </c>
      <c r="P11" s="21"/>
      <c r="Q11" s="21"/>
      <c r="R11" s="21"/>
      <c r="S11" s="1"/>
      <c r="T11" s="1"/>
    </row>
    <row r="12" spans="2:23" x14ac:dyDescent="0.25">
      <c r="B12" s="20">
        <v>2</v>
      </c>
      <c r="C12" s="1" t="s">
        <v>55</v>
      </c>
      <c r="D12" s="20">
        <v>1</v>
      </c>
      <c r="E12" s="20">
        <v>3.17</v>
      </c>
      <c r="F12" s="20">
        <v>0.23</v>
      </c>
      <c r="G12" s="20">
        <v>0.6</v>
      </c>
      <c r="H12" s="20" t="s">
        <v>27</v>
      </c>
      <c r="I12" s="20">
        <v>16</v>
      </c>
      <c r="J12" s="20"/>
      <c r="K12" s="20">
        <v>2</v>
      </c>
      <c r="L12" s="29">
        <f>E12</f>
        <v>3.17</v>
      </c>
      <c r="M12" s="27">
        <f>(2*47*I12)/1000</f>
        <v>1.504</v>
      </c>
      <c r="N12" s="21">
        <f t="shared" si="2"/>
        <v>4.6739999999999995</v>
      </c>
      <c r="O12" s="27">
        <f t="shared" si="1"/>
        <v>0</v>
      </c>
      <c r="P12" s="21"/>
      <c r="Q12" s="21"/>
      <c r="R12" s="27">
        <f>IF(I12=$R$2,$R$3*N12*K12*D12,0)</f>
        <v>14.772148148148146</v>
      </c>
      <c r="S12" s="1"/>
      <c r="T12" s="1"/>
    </row>
    <row r="13" spans="2:23" x14ac:dyDescent="0.25">
      <c r="B13" s="20"/>
      <c r="C13" s="1" t="s">
        <v>55</v>
      </c>
      <c r="D13" s="20">
        <v>1</v>
      </c>
      <c r="E13" s="20">
        <v>3.17</v>
      </c>
      <c r="F13" s="20">
        <v>0.23</v>
      </c>
      <c r="G13" s="20">
        <v>0.6</v>
      </c>
      <c r="H13" s="20" t="s">
        <v>25</v>
      </c>
      <c r="I13" s="20">
        <v>0</v>
      </c>
      <c r="J13" s="20"/>
      <c r="K13" s="20"/>
      <c r="L13" s="20"/>
      <c r="M13" s="20"/>
      <c r="N13" s="20">
        <f t="shared" si="2"/>
        <v>0</v>
      </c>
      <c r="O13" s="27">
        <f t="shared" si="1"/>
        <v>0</v>
      </c>
      <c r="P13" s="20"/>
      <c r="Q13" s="20"/>
      <c r="R13" s="20"/>
      <c r="S13" s="1"/>
      <c r="T13" s="1"/>
    </row>
    <row r="14" spans="2:23" s="34" customFormat="1" x14ac:dyDescent="0.25">
      <c r="B14" s="23"/>
      <c r="C14" s="26" t="s">
        <v>55</v>
      </c>
      <c r="D14" s="23">
        <v>1</v>
      </c>
      <c r="E14" s="23">
        <v>3.17</v>
      </c>
      <c r="F14" s="23">
        <v>0.23</v>
      </c>
      <c r="G14" s="23">
        <v>0.6</v>
      </c>
      <c r="H14" s="23" t="s">
        <v>29</v>
      </c>
      <c r="I14" s="23">
        <v>16</v>
      </c>
      <c r="J14" s="23"/>
      <c r="K14" s="23">
        <v>2</v>
      </c>
      <c r="L14" s="33">
        <f>E6/4+E14/4+1.2</f>
        <v>2.2565</v>
      </c>
      <c r="M14" s="23">
        <v>0</v>
      </c>
      <c r="N14" s="33">
        <f t="shared" si="2"/>
        <v>2.2565</v>
      </c>
      <c r="O14" s="27">
        <f t="shared" si="1"/>
        <v>0</v>
      </c>
      <c r="P14" s="33"/>
      <c r="Q14" s="33"/>
      <c r="R14" s="27">
        <f>IF(I14=$R$2,$R$3*N14*K14*D14,0)</f>
        <v>7.1316543209876535</v>
      </c>
      <c r="S14" s="26"/>
      <c r="T14" s="26"/>
    </row>
    <row r="15" spans="2:23" x14ac:dyDescent="0.25">
      <c r="B15" s="20"/>
      <c r="C15" s="1" t="s">
        <v>55</v>
      </c>
      <c r="D15" s="20">
        <v>1</v>
      </c>
      <c r="E15" s="20">
        <v>3.17</v>
      </c>
      <c r="F15" s="20">
        <v>0.23</v>
      </c>
      <c r="G15" s="20">
        <v>0.6</v>
      </c>
      <c r="H15" s="20" t="s">
        <v>30</v>
      </c>
      <c r="I15" s="20">
        <v>0</v>
      </c>
      <c r="J15" s="20"/>
      <c r="K15" s="20"/>
      <c r="L15" s="20"/>
      <c r="M15" s="20"/>
      <c r="N15" s="20">
        <f t="shared" si="2"/>
        <v>0</v>
      </c>
      <c r="O15" s="27">
        <f t="shared" si="1"/>
        <v>0</v>
      </c>
      <c r="P15" s="20"/>
      <c r="Q15" s="20"/>
      <c r="R15" s="20"/>
      <c r="S15" s="1"/>
      <c r="T15" s="1"/>
    </row>
    <row r="16" spans="2:23" x14ac:dyDescent="0.25">
      <c r="B16" s="20"/>
      <c r="C16" s="1" t="s">
        <v>55</v>
      </c>
      <c r="D16" s="20">
        <v>1</v>
      </c>
      <c r="E16" s="20">
        <v>3.17</v>
      </c>
      <c r="F16" s="20">
        <v>0.23</v>
      </c>
      <c r="G16" s="20">
        <v>0.6</v>
      </c>
      <c r="H16" s="20" t="s">
        <v>31</v>
      </c>
      <c r="I16" s="20">
        <v>0</v>
      </c>
      <c r="J16" s="20"/>
      <c r="K16" s="20"/>
      <c r="L16" s="20"/>
      <c r="M16" s="20"/>
      <c r="N16" s="20">
        <f t="shared" si="2"/>
        <v>0</v>
      </c>
      <c r="O16" s="27">
        <f t="shared" si="1"/>
        <v>0</v>
      </c>
      <c r="P16" s="20"/>
      <c r="Q16" s="20"/>
      <c r="R16" s="20"/>
      <c r="S16" s="1"/>
      <c r="T16" s="1"/>
    </row>
    <row r="17" spans="2:20" x14ac:dyDescent="0.25">
      <c r="B17" s="20"/>
      <c r="C17" s="1" t="s">
        <v>55</v>
      </c>
      <c r="D17" s="20">
        <v>1</v>
      </c>
      <c r="E17" s="20">
        <v>3.17</v>
      </c>
      <c r="F17" s="20">
        <v>0.23</v>
      </c>
      <c r="G17" s="20">
        <v>0.6</v>
      </c>
      <c r="H17" s="20" t="s">
        <v>32</v>
      </c>
      <c r="I17" s="20">
        <v>12</v>
      </c>
      <c r="J17" s="20"/>
      <c r="K17" s="20">
        <v>2</v>
      </c>
      <c r="L17" s="21">
        <f>E17</f>
        <v>3.17</v>
      </c>
      <c r="M17" s="27">
        <f>(2*56*I17)/1000</f>
        <v>1.3440000000000001</v>
      </c>
      <c r="N17" s="21">
        <f t="shared" si="2"/>
        <v>4.5140000000000002</v>
      </c>
      <c r="O17" s="27">
        <f t="shared" si="1"/>
        <v>0</v>
      </c>
      <c r="P17" s="21"/>
      <c r="Q17" s="21">
        <f>IF(I17=$Q$2,$Q$3*N17*K17*D17,0)</f>
        <v>8.0248888888888885</v>
      </c>
      <c r="R17" s="21"/>
      <c r="S17" s="1"/>
      <c r="T17" s="1"/>
    </row>
    <row r="18" spans="2:20" x14ac:dyDescent="0.25">
      <c r="B18" s="20"/>
      <c r="C18" s="1" t="s">
        <v>55</v>
      </c>
      <c r="D18" s="20">
        <v>1</v>
      </c>
      <c r="E18" s="20">
        <v>3.17</v>
      </c>
      <c r="F18" s="20">
        <v>0.23</v>
      </c>
      <c r="G18" s="20">
        <v>0.6</v>
      </c>
      <c r="H18" s="20" t="s">
        <v>42</v>
      </c>
      <c r="I18" s="20">
        <v>8</v>
      </c>
      <c r="J18" s="20">
        <v>0.1</v>
      </c>
      <c r="K18" s="21">
        <f>(E18/2)/J18+1</f>
        <v>16.850000000000001</v>
      </c>
      <c r="L18" s="20">
        <f t="shared" ref="L18:L19" si="3">2*(F18+G18)</f>
        <v>1.66</v>
      </c>
      <c r="M18" s="27">
        <f t="shared" ref="M18:M19" si="4">(2*8*I18)/1000</f>
        <v>0.128</v>
      </c>
      <c r="N18" s="21">
        <f t="shared" ref="N18:N81" si="5">L18+M18</f>
        <v>1.7879999999999998</v>
      </c>
      <c r="O18" s="21">
        <f t="shared" si="1"/>
        <v>11.902340740740739</v>
      </c>
      <c r="P18" s="21"/>
      <c r="Q18" s="21"/>
      <c r="R18" s="21"/>
      <c r="S18" s="1"/>
      <c r="T18" s="1"/>
    </row>
    <row r="19" spans="2:20" x14ac:dyDescent="0.25">
      <c r="B19" s="20"/>
      <c r="C19" s="1" t="s">
        <v>55</v>
      </c>
      <c r="D19" s="20">
        <v>1</v>
      </c>
      <c r="E19" s="20">
        <v>3.17</v>
      </c>
      <c r="F19" s="20">
        <v>0.23</v>
      </c>
      <c r="G19" s="20">
        <v>0.6</v>
      </c>
      <c r="H19" s="20" t="s">
        <v>42</v>
      </c>
      <c r="I19" s="20">
        <v>8</v>
      </c>
      <c r="J19" s="20">
        <v>0.15</v>
      </c>
      <c r="K19" s="21">
        <f>(E19/2)/J19+1</f>
        <v>11.566666666666666</v>
      </c>
      <c r="L19" s="20">
        <f t="shared" si="3"/>
        <v>1.66</v>
      </c>
      <c r="M19" s="27">
        <f t="shared" si="4"/>
        <v>0.128</v>
      </c>
      <c r="N19" s="21">
        <f t="shared" si="5"/>
        <v>1.7879999999999998</v>
      </c>
      <c r="O19" s="21">
        <f t="shared" si="1"/>
        <v>8.1703506172839493</v>
      </c>
      <c r="P19" s="21"/>
      <c r="Q19" s="21"/>
      <c r="R19" s="21"/>
      <c r="S19" s="1"/>
      <c r="T19" s="1"/>
    </row>
    <row r="20" spans="2:20" x14ac:dyDescent="0.25">
      <c r="B20" s="20">
        <v>3</v>
      </c>
      <c r="C20" s="24" t="s">
        <v>56</v>
      </c>
      <c r="D20" s="20">
        <v>1</v>
      </c>
      <c r="E20" s="20">
        <v>2.17</v>
      </c>
      <c r="F20" s="20">
        <v>0.23</v>
      </c>
      <c r="G20" s="20">
        <v>0.6</v>
      </c>
      <c r="H20" s="20" t="s">
        <v>27</v>
      </c>
      <c r="I20" s="23">
        <v>12</v>
      </c>
      <c r="J20" s="20"/>
      <c r="K20" s="20">
        <v>2</v>
      </c>
      <c r="L20" s="29">
        <f>E20</f>
        <v>2.17</v>
      </c>
      <c r="M20" s="27">
        <f>(2*47*I20)/1000</f>
        <v>1.1279999999999999</v>
      </c>
      <c r="N20" s="21">
        <f t="shared" si="5"/>
        <v>3.298</v>
      </c>
      <c r="O20" s="27">
        <f t="shared" si="1"/>
        <v>0</v>
      </c>
      <c r="P20" s="20"/>
      <c r="Q20" s="21">
        <f>IF(I20=$Q$2,$Q$3*N20*K20*D20,0)</f>
        <v>5.8631111111111105</v>
      </c>
      <c r="R20" s="20"/>
      <c r="S20" s="1"/>
      <c r="T20" s="1"/>
    </row>
    <row r="21" spans="2:20" x14ac:dyDescent="0.25">
      <c r="B21" s="20"/>
      <c r="C21" s="24" t="s">
        <v>56</v>
      </c>
      <c r="D21" s="20">
        <v>1</v>
      </c>
      <c r="E21" s="20">
        <v>2.17</v>
      </c>
      <c r="F21" s="20">
        <v>0.23</v>
      </c>
      <c r="G21" s="20">
        <v>0.6</v>
      </c>
      <c r="H21" s="20" t="s">
        <v>25</v>
      </c>
      <c r="I21" s="23">
        <v>0</v>
      </c>
      <c r="J21" s="20"/>
      <c r="K21" s="20"/>
      <c r="L21" s="20"/>
      <c r="M21" s="20"/>
      <c r="N21" s="21">
        <f t="shared" si="5"/>
        <v>0</v>
      </c>
      <c r="O21" s="27">
        <f t="shared" si="1"/>
        <v>0</v>
      </c>
      <c r="P21" s="20"/>
      <c r="Q21" s="20"/>
      <c r="R21" s="20"/>
      <c r="S21" s="1"/>
      <c r="T21" s="1"/>
    </row>
    <row r="22" spans="2:20" s="34" customFormat="1" x14ac:dyDescent="0.25">
      <c r="B22" s="23"/>
      <c r="C22" s="31" t="s">
        <v>56</v>
      </c>
      <c r="D22" s="23">
        <v>1</v>
      </c>
      <c r="E22" s="23">
        <v>2.17</v>
      </c>
      <c r="F22" s="23">
        <v>0.23</v>
      </c>
      <c r="G22" s="23">
        <v>0.6</v>
      </c>
      <c r="H22" s="23" t="s">
        <v>29</v>
      </c>
      <c r="I22" s="23">
        <v>16</v>
      </c>
      <c r="J22" s="23"/>
      <c r="K22" s="23">
        <v>1</v>
      </c>
      <c r="L22" s="33">
        <f>E14/4+E22/4+0.23</f>
        <v>1.5649999999999999</v>
      </c>
      <c r="M22" s="23"/>
      <c r="N22" s="21">
        <f t="shared" si="5"/>
        <v>1.5649999999999999</v>
      </c>
      <c r="O22" s="27">
        <f t="shared" si="1"/>
        <v>0</v>
      </c>
      <c r="P22" s="23"/>
      <c r="Q22" s="23"/>
      <c r="R22" s="27">
        <f>IF(I22=$R$2,$R$3*N22*K22*D22,0)</f>
        <v>2.4730864197530864</v>
      </c>
      <c r="S22" s="26"/>
      <c r="T22" s="26"/>
    </row>
    <row r="23" spans="2:20" x14ac:dyDescent="0.25">
      <c r="B23" s="20"/>
      <c r="C23" s="24" t="s">
        <v>56</v>
      </c>
      <c r="D23" s="20">
        <v>1</v>
      </c>
      <c r="E23" s="20">
        <v>2.17</v>
      </c>
      <c r="F23" s="20">
        <v>0.23</v>
      </c>
      <c r="G23" s="20">
        <v>0.6</v>
      </c>
      <c r="H23" s="20" t="s">
        <v>30</v>
      </c>
      <c r="I23" s="23">
        <v>0</v>
      </c>
      <c r="J23" s="20"/>
      <c r="K23" s="20">
        <v>0</v>
      </c>
      <c r="L23" s="20"/>
      <c r="M23" s="20"/>
      <c r="N23" s="21">
        <f t="shared" si="5"/>
        <v>0</v>
      </c>
      <c r="O23" s="27">
        <f t="shared" si="1"/>
        <v>0</v>
      </c>
      <c r="P23" s="20"/>
      <c r="Q23" s="20"/>
      <c r="R23" s="20"/>
      <c r="S23" s="1"/>
      <c r="T23" s="1"/>
    </row>
    <row r="24" spans="2:20" x14ac:dyDescent="0.25">
      <c r="B24" s="20"/>
      <c r="C24" s="24" t="s">
        <v>56</v>
      </c>
      <c r="D24" s="20">
        <v>1</v>
      </c>
      <c r="E24" s="20">
        <v>2.17</v>
      </c>
      <c r="F24" s="20">
        <v>0.23</v>
      </c>
      <c r="G24" s="20">
        <v>0.6</v>
      </c>
      <c r="H24" s="20" t="s">
        <v>31</v>
      </c>
      <c r="I24" s="23">
        <v>0</v>
      </c>
      <c r="J24" s="20"/>
      <c r="K24" s="20">
        <v>0</v>
      </c>
      <c r="L24" s="20"/>
      <c r="M24" s="20"/>
      <c r="N24" s="21">
        <f t="shared" si="5"/>
        <v>0</v>
      </c>
      <c r="O24" s="27">
        <f t="shared" si="1"/>
        <v>0</v>
      </c>
      <c r="P24" s="20"/>
      <c r="Q24" s="20"/>
      <c r="R24" s="20"/>
      <c r="S24" s="1"/>
      <c r="T24" s="1"/>
    </row>
    <row r="25" spans="2:20" x14ac:dyDescent="0.25">
      <c r="B25" s="20"/>
      <c r="C25" s="24" t="s">
        <v>56</v>
      </c>
      <c r="D25" s="20">
        <v>1</v>
      </c>
      <c r="E25" s="20">
        <v>2.17</v>
      </c>
      <c r="F25" s="20">
        <v>0.23</v>
      </c>
      <c r="G25" s="20">
        <v>0.6</v>
      </c>
      <c r="H25" s="20" t="s">
        <v>32</v>
      </c>
      <c r="I25" s="23">
        <v>12</v>
      </c>
      <c r="J25" s="20"/>
      <c r="K25" s="20">
        <v>2</v>
      </c>
      <c r="L25" s="21">
        <f>E25</f>
        <v>2.17</v>
      </c>
      <c r="M25" s="27">
        <f>(2*56*I25)/1000</f>
        <v>1.3440000000000001</v>
      </c>
      <c r="N25" s="21">
        <f t="shared" si="5"/>
        <v>3.5140000000000002</v>
      </c>
      <c r="O25" s="27">
        <f t="shared" si="1"/>
        <v>0</v>
      </c>
      <c r="P25" s="21"/>
      <c r="Q25" s="21">
        <f>IF(I25=$Q$2,$Q$3*N25*K25*D25,0)</f>
        <v>6.2471111111111108</v>
      </c>
      <c r="R25" s="21"/>
      <c r="S25" s="1"/>
      <c r="T25" s="1"/>
    </row>
    <row r="26" spans="2:20" x14ac:dyDescent="0.25">
      <c r="B26" s="20"/>
      <c r="C26" s="24" t="s">
        <v>56</v>
      </c>
      <c r="D26" s="20">
        <v>1</v>
      </c>
      <c r="E26" s="20">
        <v>2.17</v>
      </c>
      <c r="F26" s="20">
        <v>0.23</v>
      </c>
      <c r="G26" s="20">
        <v>0.6</v>
      </c>
      <c r="H26" s="20" t="s">
        <v>42</v>
      </c>
      <c r="I26" s="20">
        <v>8</v>
      </c>
      <c r="J26" s="20">
        <v>0.1</v>
      </c>
      <c r="K26" s="21">
        <f>(E26/2)/J26+1</f>
        <v>11.85</v>
      </c>
      <c r="L26" s="20">
        <f t="shared" ref="L26:L27" si="6">2*(F26+G26)</f>
        <v>1.66</v>
      </c>
      <c r="M26" s="27">
        <f t="shared" ref="M26:M27" si="7">(2*8*I26)/1000</f>
        <v>0.128</v>
      </c>
      <c r="N26" s="21">
        <f t="shared" si="5"/>
        <v>1.7879999999999998</v>
      </c>
      <c r="O26" s="21">
        <f t="shared" si="1"/>
        <v>8.370488888888886</v>
      </c>
      <c r="P26" s="21"/>
      <c r="Q26" s="21"/>
      <c r="R26" s="21"/>
      <c r="S26" s="1"/>
      <c r="T26" s="1"/>
    </row>
    <row r="27" spans="2:20" x14ac:dyDescent="0.25">
      <c r="B27" s="20"/>
      <c r="C27" s="24" t="s">
        <v>56</v>
      </c>
      <c r="D27" s="20">
        <v>1</v>
      </c>
      <c r="E27" s="20">
        <v>2.17</v>
      </c>
      <c r="F27" s="20">
        <v>0.23</v>
      </c>
      <c r="G27" s="20">
        <v>0.6</v>
      </c>
      <c r="H27" s="20" t="s">
        <v>42</v>
      </c>
      <c r="I27" s="20">
        <v>8</v>
      </c>
      <c r="J27" s="20">
        <v>0.15</v>
      </c>
      <c r="K27" s="21">
        <f>(E27/2)/J27+1</f>
        <v>8.2333333333333343</v>
      </c>
      <c r="L27" s="20">
        <f t="shared" si="6"/>
        <v>1.66</v>
      </c>
      <c r="M27" s="27">
        <f t="shared" si="7"/>
        <v>0.128</v>
      </c>
      <c r="N27" s="21">
        <f t="shared" si="5"/>
        <v>1.7879999999999998</v>
      </c>
      <c r="O27" s="21">
        <f t="shared" si="1"/>
        <v>5.815782716049382</v>
      </c>
      <c r="P27" s="21"/>
      <c r="Q27" s="21"/>
      <c r="R27" s="21"/>
      <c r="S27" s="1"/>
      <c r="T27" s="1"/>
    </row>
    <row r="28" spans="2:20" x14ac:dyDescent="0.25">
      <c r="B28" s="20">
        <v>4</v>
      </c>
      <c r="C28" s="24" t="s">
        <v>57</v>
      </c>
      <c r="D28" s="20">
        <v>1</v>
      </c>
      <c r="E28" s="27">
        <v>3.6739999999999999</v>
      </c>
      <c r="F28" s="20">
        <v>0.23</v>
      </c>
      <c r="G28" s="20">
        <v>0.6</v>
      </c>
      <c r="H28" s="20" t="s">
        <v>27</v>
      </c>
      <c r="I28" s="23">
        <v>12</v>
      </c>
      <c r="J28" s="20"/>
      <c r="K28" s="23">
        <v>2</v>
      </c>
      <c r="L28" s="29">
        <f>E28</f>
        <v>3.6739999999999999</v>
      </c>
      <c r="M28" s="27">
        <f>(2*47*I28)/1000</f>
        <v>1.1279999999999999</v>
      </c>
      <c r="N28" s="21">
        <f t="shared" si="5"/>
        <v>4.8019999999999996</v>
      </c>
      <c r="O28" s="27">
        <f t="shared" si="1"/>
        <v>0</v>
      </c>
      <c r="P28" s="20"/>
      <c r="Q28" s="21">
        <f>IF(I28=$Q$2,$Q$3*N28*K28*D28,0)</f>
        <v>8.5368888888888872</v>
      </c>
      <c r="R28" s="20"/>
      <c r="S28" s="1"/>
      <c r="T28" s="1"/>
    </row>
    <row r="29" spans="2:20" x14ac:dyDescent="0.25">
      <c r="B29" s="20"/>
      <c r="C29" s="24" t="s">
        <v>57</v>
      </c>
      <c r="D29" s="20">
        <v>1</v>
      </c>
      <c r="E29" s="27">
        <v>3.6739999999999999</v>
      </c>
      <c r="F29" s="20">
        <v>0.23</v>
      </c>
      <c r="G29" s="20">
        <v>0.6</v>
      </c>
      <c r="H29" s="20" t="s">
        <v>25</v>
      </c>
      <c r="I29" s="23">
        <v>0</v>
      </c>
      <c r="J29" s="20"/>
      <c r="K29" s="20"/>
      <c r="L29" s="20"/>
      <c r="M29" s="20"/>
      <c r="N29" s="21">
        <f t="shared" si="5"/>
        <v>0</v>
      </c>
      <c r="O29" s="27">
        <f t="shared" si="1"/>
        <v>0</v>
      </c>
      <c r="P29" s="20"/>
      <c r="Q29" s="20"/>
      <c r="R29" s="20"/>
      <c r="S29" s="1"/>
      <c r="T29" s="1"/>
    </row>
    <row r="30" spans="2:20" s="34" customFormat="1" x14ac:dyDescent="0.25">
      <c r="B30" s="23"/>
      <c r="C30" s="31" t="s">
        <v>57</v>
      </c>
      <c r="D30" s="23">
        <v>1</v>
      </c>
      <c r="E30" s="28">
        <v>3.6739999999999999</v>
      </c>
      <c r="F30" s="23">
        <v>0.23</v>
      </c>
      <c r="G30" s="23">
        <v>0.6</v>
      </c>
      <c r="H30" s="23" t="s">
        <v>29</v>
      </c>
      <c r="I30" s="23">
        <v>12</v>
      </c>
      <c r="J30" s="23"/>
      <c r="K30" s="23">
        <v>1</v>
      </c>
      <c r="L30" s="33">
        <f>E22/4+E30/4+0.23</f>
        <v>1.6909999999999998</v>
      </c>
      <c r="M30" s="23"/>
      <c r="N30" s="21">
        <f t="shared" si="5"/>
        <v>1.6909999999999998</v>
      </c>
      <c r="O30" s="27">
        <f t="shared" si="1"/>
        <v>0</v>
      </c>
      <c r="P30" s="23"/>
      <c r="Q30" s="21">
        <f>IF(I30=$Q$2,$Q$3*N30*K30*D30,0)</f>
        <v>1.5031111111111108</v>
      </c>
      <c r="R30" s="23"/>
      <c r="S30" s="26"/>
      <c r="T30" s="26"/>
    </row>
    <row r="31" spans="2:20" x14ac:dyDescent="0.25">
      <c r="B31" s="20"/>
      <c r="C31" s="24" t="s">
        <v>57</v>
      </c>
      <c r="D31" s="20">
        <v>1</v>
      </c>
      <c r="E31" s="27">
        <v>3.6739999999999999</v>
      </c>
      <c r="F31" s="20">
        <v>0.23</v>
      </c>
      <c r="G31" s="20">
        <v>0.6</v>
      </c>
      <c r="H31" s="20" t="s">
        <v>30</v>
      </c>
      <c r="I31" s="23">
        <v>0</v>
      </c>
      <c r="J31" s="20"/>
      <c r="K31" s="20"/>
      <c r="L31" s="20"/>
      <c r="M31" s="20"/>
      <c r="N31" s="21">
        <f t="shared" si="5"/>
        <v>0</v>
      </c>
      <c r="O31" s="27">
        <f t="shared" si="1"/>
        <v>0</v>
      </c>
      <c r="P31" s="20"/>
      <c r="Q31" s="20"/>
      <c r="R31" s="20"/>
      <c r="S31" s="1"/>
      <c r="T31" s="1"/>
    </row>
    <row r="32" spans="2:20" x14ac:dyDescent="0.25">
      <c r="B32" s="20"/>
      <c r="C32" s="24" t="s">
        <v>57</v>
      </c>
      <c r="D32" s="20">
        <v>1</v>
      </c>
      <c r="E32" s="27">
        <v>3.6739999999999999</v>
      </c>
      <c r="F32" s="20">
        <v>0.23</v>
      </c>
      <c r="G32" s="20">
        <v>0.6</v>
      </c>
      <c r="H32" s="20" t="s">
        <v>31</v>
      </c>
      <c r="I32" s="23">
        <v>0</v>
      </c>
      <c r="J32" s="20"/>
      <c r="K32" s="20"/>
      <c r="L32" s="20"/>
      <c r="M32" s="20"/>
      <c r="N32" s="21">
        <f t="shared" si="5"/>
        <v>0</v>
      </c>
      <c r="O32" s="27">
        <f t="shared" si="1"/>
        <v>0</v>
      </c>
      <c r="P32" s="20"/>
      <c r="Q32" s="20"/>
      <c r="R32" s="20"/>
      <c r="S32" s="1"/>
      <c r="T32" s="1"/>
    </row>
    <row r="33" spans="2:20" x14ac:dyDescent="0.25">
      <c r="B33" s="20"/>
      <c r="C33" s="24" t="s">
        <v>57</v>
      </c>
      <c r="D33" s="20">
        <v>1</v>
      </c>
      <c r="E33" s="27">
        <v>3.6739999999999999</v>
      </c>
      <c r="F33" s="20">
        <v>0.23</v>
      </c>
      <c r="G33" s="20">
        <v>0.6</v>
      </c>
      <c r="H33" s="20" t="s">
        <v>32</v>
      </c>
      <c r="I33" s="23">
        <v>12</v>
      </c>
      <c r="J33" s="20"/>
      <c r="K33" s="20">
        <v>1</v>
      </c>
      <c r="L33" s="21">
        <f>E33</f>
        <v>3.6739999999999999</v>
      </c>
      <c r="M33" s="27">
        <f>(2*56*I33)/1000</f>
        <v>1.3440000000000001</v>
      </c>
      <c r="N33" s="21">
        <f t="shared" si="5"/>
        <v>5.0179999999999998</v>
      </c>
      <c r="O33" s="27">
        <f t="shared" si="1"/>
        <v>0</v>
      </c>
      <c r="P33" s="21"/>
      <c r="Q33" s="21">
        <f>IF(I33=$Q$2,$Q$3*N33*K33*D33,0)</f>
        <v>4.4604444444444438</v>
      </c>
      <c r="R33" s="21"/>
      <c r="S33" s="1"/>
      <c r="T33" s="1"/>
    </row>
    <row r="34" spans="2:20" x14ac:dyDescent="0.25">
      <c r="B34" s="20"/>
      <c r="C34" s="24" t="s">
        <v>57</v>
      </c>
      <c r="D34" s="20">
        <v>1</v>
      </c>
      <c r="E34" s="27">
        <v>3.6739999999999999</v>
      </c>
      <c r="F34" s="20">
        <v>0.23</v>
      </c>
      <c r="G34" s="20">
        <v>0.6</v>
      </c>
      <c r="H34" s="20" t="s">
        <v>42</v>
      </c>
      <c r="I34" s="20">
        <v>8</v>
      </c>
      <c r="J34" s="20">
        <v>0.1</v>
      </c>
      <c r="K34" s="21">
        <f>(E34/2)/J34+1</f>
        <v>19.369999999999997</v>
      </c>
      <c r="L34" s="20">
        <f t="shared" ref="L34:L35" si="8">2*(F34+G34)</f>
        <v>1.66</v>
      </c>
      <c r="M34" s="27">
        <f t="shared" ref="M34:M35" si="9">(2*8*I34)/1000</f>
        <v>0.128</v>
      </c>
      <c r="N34" s="21">
        <f t="shared" si="5"/>
        <v>1.7879999999999998</v>
      </c>
      <c r="O34" s="21">
        <f t="shared" si="1"/>
        <v>13.68239407407407</v>
      </c>
      <c r="P34" s="21"/>
      <c r="Q34" s="21"/>
      <c r="R34" s="21"/>
      <c r="S34" s="1"/>
      <c r="T34" s="1"/>
    </row>
    <row r="35" spans="2:20" x14ac:dyDescent="0.25">
      <c r="B35" s="20"/>
      <c r="C35" s="24" t="s">
        <v>57</v>
      </c>
      <c r="D35" s="20">
        <v>1</v>
      </c>
      <c r="E35" s="27">
        <v>3.6739999999999999</v>
      </c>
      <c r="F35" s="20">
        <v>0.23</v>
      </c>
      <c r="G35" s="20">
        <v>0.6</v>
      </c>
      <c r="H35" s="20" t="s">
        <v>42</v>
      </c>
      <c r="I35" s="20">
        <v>8</v>
      </c>
      <c r="J35" s="20">
        <v>0.15</v>
      </c>
      <c r="K35" s="21">
        <f>(E35/2)/J35+1</f>
        <v>13.246666666666666</v>
      </c>
      <c r="L35" s="20">
        <f t="shared" si="8"/>
        <v>1.66</v>
      </c>
      <c r="M35" s="27">
        <f t="shared" si="9"/>
        <v>0.128</v>
      </c>
      <c r="N35" s="21">
        <f t="shared" si="5"/>
        <v>1.7879999999999998</v>
      </c>
      <c r="O35" s="21">
        <f t="shared" si="1"/>
        <v>9.3570528395061707</v>
      </c>
      <c r="P35" s="21"/>
      <c r="Q35" s="21"/>
      <c r="R35" s="21"/>
      <c r="S35" s="1"/>
      <c r="T35" s="1"/>
    </row>
    <row r="36" spans="2:20" x14ac:dyDescent="0.25">
      <c r="B36" s="20">
        <v>5</v>
      </c>
      <c r="C36" s="24" t="s">
        <v>58</v>
      </c>
      <c r="D36" s="20">
        <v>1</v>
      </c>
      <c r="E36" s="27">
        <v>5.5739999999999998</v>
      </c>
      <c r="F36" s="20">
        <v>0.3</v>
      </c>
      <c r="G36" s="20">
        <v>0.6</v>
      </c>
      <c r="H36" s="20" t="s">
        <v>27</v>
      </c>
      <c r="I36" s="20">
        <v>16</v>
      </c>
      <c r="J36" s="20"/>
      <c r="K36" s="20">
        <v>3</v>
      </c>
      <c r="L36" s="29">
        <f>E36</f>
        <v>5.5739999999999998</v>
      </c>
      <c r="M36" s="27">
        <f>(2*47*I36)/1000</f>
        <v>1.504</v>
      </c>
      <c r="N36" s="21">
        <f t="shared" si="5"/>
        <v>7.0779999999999994</v>
      </c>
      <c r="O36" s="27">
        <f t="shared" si="1"/>
        <v>0</v>
      </c>
      <c r="P36" s="20"/>
      <c r="Q36" s="20"/>
      <c r="R36" s="27">
        <f>IF(I36=$R$2,$R$3*N36*K36*D36,0)</f>
        <v>33.554962962962961</v>
      </c>
      <c r="S36" s="1"/>
      <c r="T36" s="1"/>
    </row>
    <row r="37" spans="2:20" x14ac:dyDescent="0.25">
      <c r="B37" s="1"/>
      <c r="C37" s="24" t="s">
        <v>58</v>
      </c>
      <c r="D37" s="20">
        <v>1</v>
      </c>
      <c r="E37" s="27">
        <v>5.5739999999999998</v>
      </c>
      <c r="F37" s="20">
        <v>0.3</v>
      </c>
      <c r="G37" s="20">
        <v>0.6</v>
      </c>
      <c r="H37" s="20" t="s">
        <v>25</v>
      </c>
      <c r="I37" s="20">
        <v>12</v>
      </c>
      <c r="J37" s="20"/>
      <c r="K37" s="20">
        <v>2</v>
      </c>
      <c r="L37" s="29">
        <f>E37*0.7</f>
        <v>3.9017999999999997</v>
      </c>
      <c r="M37" s="20"/>
      <c r="N37" s="21">
        <f t="shared" si="5"/>
        <v>3.9017999999999997</v>
      </c>
      <c r="O37" s="27">
        <f t="shared" si="1"/>
        <v>0</v>
      </c>
      <c r="P37" s="20"/>
      <c r="Q37" s="21">
        <f>IF(I37=$Q$2,$Q$3*N37*K37*D37,0)</f>
        <v>6.9365333333333323</v>
      </c>
      <c r="R37" s="20"/>
      <c r="S37" s="1"/>
      <c r="T37" s="1"/>
    </row>
    <row r="38" spans="2:20" s="34" customFormat="1" x14ac:dyDescent="0.25">
      <c r="B38" s="26"/>
      <c r="C38" s="31" t="s">
        <v>58</v>
      </c>
      <c r="D38" s="23">
        <v>1</v>
      </c>
      <c r="E38" s="28">
        <v>5.5739999999999998</v>
      </c>
      <c r="F38" s="23">
        <v>0.3</v>
      </c>
      <c r="G38" s="23">
        <v>0.6</v>
      </c>
      <c r="H38" s="23" t="s">
        <v>29</v>
      </c>
      <c r="I38" s="23">
        <v>16</v>
      </c>
      <c r="J38" s="23"/>
      <c r="K38" s="23">
        <v>3</v>
      </c>
      <c r="L38" s="33">
        <f>E30/4+E38/4+0.23</f>
        <v>2.5419999999999998</v>
      </c>
      <c r="M38" s="23"/>
      <c r="N38" s="21">
        <f t="shared" si="5"/>
        <v>2.5419999999999998</v>
      </c>
      <c r="O38" s="27">
        <f t="shared" si="1"/>
        <v>0</v>
      </c>
      <c r="P38" s="23"/>
      <c r="Q38" s="23"/>
      <c r="R38" s="27">
        <f>IF(I38=$R$2,$R$3*N38*K38*D38,0)</f>
        <v>12.050962962962961</v>
      </c>
      <c r="S38" s="26"/>
      <c r="T38" s="26"/>
    </row>
    <row r="39" spans="2:20" x14ac:dyDescent="0.25">
      <c r="B39" s="1"/>
      <c r="C39" s="24" t="s">
        <v>58</v>
      </c>
      <c r="D39" s="20">
        <v>1</v>
      </c>
      <c r="E39" s="27">
        <v>5.5739999999999998</v>
      </c>
      <c r="F39" s="20">
        <v>0.3</v>
      </c>
      <c r="G39" s="20">
        <v>0.6</v>
      </c>
      <c r="H39" s="20" t="s">
        <v>30</v>
      </c>
      <c r="I39" s="20">
        <v>0</v>
      </c>
      <c r="J39" s="20"/>
      <c r="K39" s="20"/>
      <c r="L39" s="20"/>
      <c r="M39" s="20"/>
      <c r="N39" s="21">
        <f t="shared" si="5"/>
        <v>0</v>
      </c>
      <c r="O39" s="27">
        <f t="shared" si="1"/>
        <v>0</v>
      </c>
      <c r="P39" s="20"/>
      <c r="Q39" s="20"/>
      <c r="R39" s="20"/>
      <c r="S39" s="1"/>
      <c r="T39" s="1"/>
    </row>
    <row r="40" spans="2:20" x14ac:dyDescent="0.25">
      <c r="B40" s="1"/>
      <c r="C40" s="24" t="s">
        <v>58</v>
      </c>
      <c r="D40" s="20">
        <v>1</v>
      </c>
      <c r="E40" s="27">
        <v>5.5739999999999998</v>
      </c>
      <c r="F40" s="20">
        <v>0.3</v>
      </c>
      <c r="G40" s="20">
        <v>0.6</v>
      </c>
      <c r="H40" s="20" t="s">
        <v>31</v>
      </c>
      <c r="I40" s="20">
        <v>0</v>
      </c>
      <c r="J40" s="20"/>
      <c r="K40" s="20"/>
      <c r="L40" s="20"/>
      <c r="M40" s="20"/>
      <c r="N40" s="21">
        <f t="shared" si="5"/>
        <v>0</v>
      </c>
      <c r="O40" s="27">
        <f t="shared" si="1"/>
        <v>0</v>
      </c>
      <c r="P40" s="20"/>
      <c r="Q40" s="20"/>
      <c r="R40" s="20"/>
      <c r="S40" s="1"/>
      <c r="T40" s="1"/>
    </row>
    <row r="41" spans="2:20" x14ac:dyDescent="0.25">
      <c r="B41" s="1"/>
      <c r="C41" s="24" t="s">
        <v>58</v>
      </c>
      <c r="D41" s="20">
        <v>1</v>
      </c>
      <c r="E41" s="27">
        <v>5.5739999999999998</v>
      </c>
      <c r="F41" s="20">
        <v>0.3</v>
      </c>
      <c r="G41" s="20">
        <v>0.6</v>
      </c>
      <c r="H41" s="20" t="s">
        <v>32</v>
      </c>
      <c r="I41" s="20">
        <v>16</v>
      </c>
      <c r="J41" s="20"/>
      <c r="K41" s="20">
        <v>3</v>
      </c>
      <c r="L41" s="21">
        <f>E41</f>
        <v>5.5739999999999998</v>
      </c>
      <c r="M41" s="27">
        <f>(2*56*I41)/1000</f>
        <v>1.792</v>
      </c>
      <c r="N41" s="21">
        <f t="shared" si="5"/>
        <v>7.3659999999999997</v>
      </c>
      <c r="O41" s="27">
        <f t="shared" si="1"/>
        <v>0</v>
      </c>
      <c r="P41" s="21"/>
      <c r="Q41" s="21"/>
      <c r="R41" s="27">
        <f>IF(I41=$R$2,$R$3*N41*K41*D41,0)</f>
        <v>34.920296296296293</v>
      </c>
      <c r="S41" s="1"/>
      <c r="T41" s="1"/>
    </row>
    <row r="42" spans="2:20" x14ac:dyDescent="0.25">
      <c r="B42" s="1"/>
      <c r="C42" s="24" t="s">
        <v>58</v>
      </c>
      <c r="D42" s="20">
        <v>1</v>
      </c>
      <c r="E42" s="27">
        <v>5.5739999999999998</v>
      </c>
      <c r="F42" s="20">
        <v>0.3</v>
      </c>
      <c r="G42" s="20">
        <v>0.6</v>
      </c>
      <c r="H42" s="20" t="s">
        <v>42</v>
      </c>
      <c r="I42" s="20">
        <v>8</v>
      </c>
      <c r="J42" s="20">
        <v>0.1</v>
      </c>
      <c r="K42" s="21">
        <f>(E42/2)/J42+1</f>
        <v>28.869999999999997</v>
      </c>
      <c r="L42" s="20">
        <f t="shared" ref="L42:L43" si="10">2*(F42+G42)</f>
        <v>1.7999999999999998</v>
      </c>
      <c r="M42" s="27">
        <f t="shared" ref="M42:M43" si="11">(2*8*I42)/1000</f>
        <v>0.128</v>
      </c>
      <c r="N42" s="21">
        <f t="shared" si="5"/>
        <v>1.9279999999999999</v>
      </c>
      <c r="O42" s="21">
        <f t="shared" si="1"/>
        <v>21.989673086419749</v>
      </c>
      <c r="P42" s="21"/>
      <c r="Q42" s="21"/>
      <c r="R42" s="21"/>
      <c r="S42" s="1"/>
      <c r="T42" s="1"/>
    </row>
    <row r="43" spans="2:20" x14ac:dyDescent="0.25">
      <c r="B43" s="1"/>
      <c r="C43" s="24" t="s">
        <v>58</v>
      </c>
      <c r="D43" s="20">
        <v>1</v>
      </c>
      <c r="E43" s="27">
        <v>5.5739999999999998</v>
      </c>
      <c r="F43" s="20">
        <v>0.3</v>
      </c>
      <c r="G43" s="20">
        <v>0.6</v>
      </c>
      <c r="H43" s="20" t="s">
        <v>42</v>
      </c>
      <c r="I43" s="20">
        <v>8</v>
      </c>
      <c r="J43" s="20">
        <v>0.15</v>
      </c>
      <c r="K43" s="21">
        <f>(E43/2)/J43+1</f>
        <v>19.580000000000002</v>
      </c>
      <c r="L43" s="20">
        <f t="shared" si="10"/>
        <v>1.7999999999999998</v>
      </c>
      <c r="M43" s="27">
        <f t="shared" si="11"/>
        <v>0.128</v>
      </c>
      <c r="N43" s="21">
        <f t="shared" si="5"/>
        <v>1.9279999999999999</v>
      </c>
      <c r="O43" s="21">
        <f t="shared" si="1"/>
        <v>14.913675061728394</v>
      </c>
      <c r="P43" s="21"/>
      <c r="Q43" s="21"/>
      <c r="R43" s="21"/>
      <c r="S43" s="1"/>
      <c r="T43" s="1"/>
    </row>
    <row r="44" spans="2:20" x14ac:dyDescent="0.25">
      <c r="B44" s="20">
        <v>6</v>
      </c>
      <c r="C44" s="24" t="s">
        <v>59</v>
      </c>
      <c r="D44" s="20">
        <v>1</v>
      </c>
      <c r="E44" s="27">
        <f>1.031+1.836</f>
        <v>2.867</v>
      </c>
      <c r="F44" s="20">
        <v>0.3</v>
      </c>
      <c r="G44" s="20">
        <v>0.6</v>
      </c>
      <c r="H44" s="20" t="s">
        <v>27</v>
      </c>
      <c r="I44" s="20">
        <v>16</v>
      </c>
      <c r="J44" s="20"/>
      <c r="K44" s="20">
        <v>2</v>
      </c>
      <c r="L44" s="29">
        <f>E44</f>
        <v>2.867</v>
      </c>
      <c r="M44" s="27">
        <f>(2*47*I44)/1000</f>
        <v>1.504</v>
      </c>
      <c r="N44" s="21">
        <f t="shared" si="5"/>
        <v>4.3710000000000004</v>
      </c>
      <c r="O44" s="27">
        <f t="shared" si="1"/>
        <v>0</v>
      </c>
      <c r="P44" s="1"/>
      <c r="Q44" s="1"/>
      <c r="R44" s="27">
        <f>IF(I44=$R$2,$R$3*N44*K44*D44,0)</f>
        <v>13.814518518518518</v>
      </c>
      <c r="S44" s="1"/>
      <c r="T44" s="1"/>
    </row>
    <row r="45" spans="2:20" x14ac:dyDescent="0.25">
      <c r="B45" s="1"/>
      <c r="C45" s="24" t="s">
        <v>59</v>
      </c>
      <c r="D45" s="20">
        <v>1</v>
      </c>
      <c r="E45" s="27">
        <f t="shared" ref="E45:E51" si="12">1.031+1.836</f>
        <v>2.867</v>
      </c>
      <c r="F45" s="20">
        <v>0.3</v>
      </c>
      <c r="G45" s="20">
        <v>0.6</v>
      </c>
      <c r="H45" s="20" t="s">
        <v>25</v>
      </c>
      <c r="I45" s="20"/>
      <c r="J45" s="20"/>
      <c r="K45" s="20"/>
      <c r="L45" s="20"/>
      <c r="M45" s="1"/>
      <c r="N45" s="21">
        <f t="shared" si="5"/>
        <v>0</v>
      </c>
      <c r="O45" s="27">
        <f t="shared" si="1"/>
        <v>0</v>
      </c>
      <c r="P45" s="1"/>
      <c r="Q45" s="1"/>
      <c r="R45" s="1"/>
      <c r="S45" s="1"/>
      <c r="T45" s="1"/>
    </row>
    <row r="46" spans="2:20" s="34" customFormat="1" x14ac:dyDescent="0.25">
      <c r="B46" s="26"/>
      <c r="C46" s="31" t="s">
        <v>59</v>
      </c>
      <c r="D46" s="23">
        <v>1</v>
      </c>
      <c r="E46" s="28">
        <f t="shared" si="12"/>
        <v>2.867</v>
      </c>
      <c r="F46" s="23">
        <v>0.3</v>
      </c>
      <c r="G46" s="23">
        <v>0.6</v>
      </c>
      <c r="H46" s="23" t="s">
        <v>29</v>
      </c>
      <c r="I46" s="23"/>
      <c r="J46" s="23"/>
      <c r="K46" s="23"/>
      <c r="L46" s="23"/>
      <c r="M46" s="26"/>
      <c r="N46" s="21">
        <f t="shared" si="5"/>
        <v>0</v>
      </c>
      <c r="O46" s="27">
        <f t="shared" si="1"/>
        <v>0</v>
      </c>
      <c r="P46" s="26"/>
      <c r="Q46" s="26"/>
      <c r="R46" s="26"/>
      <c r="S46" s="26"/>
      <c r="T46" s="26"/>
    </row>
    <row r="47" spans="2:20" x14ac:dyDescent="0.25">
      <c r="B47" s="1"/>
      <c r="C47" s="24" t="s">
        <v>59</v>
      </c>
      <c r="D47" s="20">
        <v>1</v>
      </c>
      <c r="E47" s="27">
        <f t="shared" si="12"/>
        <v>2.867</v>
      </c>
      <c r="F47" s="20">
        <v>0.3</v>
      </c>
      <c r="G47" s="20">
        <v>0.6</v>
      </c>
      <c r="H47" s="20" t="s">
        <v>30</v>
      </c>
      <c r="I47" s="20"/>
      <c r="J47" s="20"/>
      <c r="K47" s="20"/>
      <c r="L47" s="20"/>
      <c r="M47" s="1"/>
      <c r="N47" s="21">
        <f t="shared" si="5"/>
        <v>0</v>
      </c>
      <c r="O47" s="27">
        <f t="shared" si="1"/>
        <v>0</v>
      </c>
      <c r="P47" s="1"/>
      <c r="Q47" s="1"/>
      <c r="R47" s="1"/>
      <c r="S47" s="1"/>
      <c r="T47" s="1"/>
    </row>
    <row r="48" spans="2:20" x14ac:dyDescent="0.25">
      <c r="B48" s="1"/>
      <c r="C48" s="24" t="s">
        <v>59</v>
      </c>
      <c r="D48" s="20">
        <v>1</v>
      </c>
      <c r="E48" s="27">
        <f t="shared" si="12"/>
        <v>2.867</v>
      </c>
      <c r="F48" s="20">
        <v>0.3</v>
      </c>
      <c r="G48" s="20">
        <v>0.6</v>
      </c>
      <c r="H48" s="20" t="s">
        <v>31</v>
      </c>
      <c r="I48" s="20"/>
      <c r="J48" s="20"/>
      <c r="K48" s="20"/>
      <c r="L48" s="20"/>
      <c r="M48" s="1"/>
      <c r="N48" s="21">
        <f t="shared" si="5"/>
        <v>0</v>
      </c>
      <c r="O48" s="27">
        <f t="shared" si="1"/>
        <v>0</v>
      </c>
      <c r="P48" s="1"/>
      <c r="Q48" s="1"/>
      <c r="R48" s="1"/>
      <c r="S48" s="1"/>
      <c r="T48" s="1"/>
    </row>
    <row r="49" spans="2:20" x14ac:dyDescent="0.25">
      <c r="B49" s="1"/>
      <c r="C49" s="24" t="s">
        <v>59</v>
      </c>
      <c r="D49" s="20">
        <v>1</v>
      </c>
      <c r="E49" s="27">
        <f t="shared" si="12"/>
        <v>2.867</v>
      </c>
      <c r="F49" s="20">
        <v>0.3</v>
      </c>
      <c r="G49" s="20">
        <v>0.6</v>
      </c>
      <c r="H49" s="20" t="s">
        <v>32</v>
      </c>
      <c r="I49" s="20">
        <v>16</v>
      </c>
      <c r="J49" s="20"/>
      <c r="K49" s="20">
        <v>4</v>
      </c>
      <c r="L49" s="21">
        <f>E49</f>
        <v>2.867</v>
      </c>
      <c r="M49" s="27">
        <f>(2*56*I49)/1000</f>
        <v>1.792</v>
      </c>
      <c r="N49" s="21">
        <f t="shared" si="5"/>
        <v>4.6589999999999998</v>
      </c>
      <c r="O49" s="27">
        <f t="shared" si="1"/>
        <v>0</v>
      </c>
      <c r="P49" s="21"/>
      <c r="Q49" s="21"/>
      <c r="R49" s="27">
        <f>IF(I49=$R$2,$R$3*N49*K49*D49,0)</f>
        <v>29.449481481481477</v>
      </c>
      <c r="S49" s="1"/>
      <c r="T49" s="1"/>
    </row>
    <row r="50" spans="2:20" x14ac:dyDescent="0.25">
      <c r="B50" s="20"/>
      <c r="C50" s="24" t="s">
        <v>59</v>
      </c>
      <c r="D50" s="20">
        <v>1</v>
      </c>
      <c r="E50" s="27">
        <f t="shared" si="12"/>
        <v>2.867</v>
      </c>
      <c r="F50" s="20">
        <v>0.3</v>
      </c>
      <c r="G50" s="20">
        <v>0.6</v>
      </c>
      <c r="H50" s="20" t="s">
        <v>42</v>
      </c>
      <c r="I50" s="20">
        <v>8</v>
      </c>
      <c r="J50" s="20">
        <v>0.1</v>
      </c>
      <c r="K50" s="21">
        <f>(E50/2)/J50+1</f>
        <v>15.334999999999999</v>
      </c>
      <c r="L50" s="20">
        <f t="shared" ref="L50:L51" si="13">2*(F50+G50)</f>
        <v>1.7999999999999998</v>
      </c>
      <c r="M50" s="27">
        <f t="shared" ref="M50:M51" si="14">(2*8*I50)/1000</f>
        <v>0.128</v>
      </c>
      <c r="N50" s="21">
        <f t="shared" si="5"/>
        <v>1.9279999999999999</v>
      </c>
      <c r="O50" s="21">
        <f t="shared" si="1"/>
        <v>11.680347654320986</v>
      </c>
      <c r="P50" s="21"/>
      <c r="Q50" s="21"/>
      <c r="R50" s="21"/>
      <c r="S50" s="1"/>
      <c r="T50" s="1"/>
    </row>
    <row r="51" spans="2:20" x14ac:dyDescent="0.25">
      <c r="B51" s="20"/>
      <c r="C51" s="24" t="s">
        <v>59</v>
      </c>
      <c r="D51" s="20">
        <v>1</v>
      </c>
      <c r="E51" s="27">
        <f t="shared" si="12"/>
        <v>2.867</v>
      </c>
      <c r="F51" s="20">
        <v>0.3</v>
      </c>
      <c r="G51" s="20">
        <v>0.6</v>
      </c>
      <c r="H51" s="20" t="s">
        <v>42</v>
      </c>
      <c r="I51" s="20">
        <v>8</v>
      </c>
      <c r="J51" s="20">
        <v>0.1</v>
      </c>
      <c r="K51" s="21">
        <f>(E51/2)/J51+1</f>
        <v>15.334999999999999</v>
      </c>
      <c r="L51" s="20">
        <f t="shared" si="13"/>
        <v>1.7999999999999998</v>
      </c>
      <c r="M51" s="27">
        <f t="shared" si="14"/>
        <v>0.128</v>
      </c>
      <c r="N51" s="21">
        <f t="shared" si="5"/>
        <v>1.9279999999999999</v>
      </c>
      <c r="O51" s="21">
        <f t="shared" si="1"/>
        <v>11.680347654320986</v>
      </c>
      <c r="P51" s="21"/>
      <c r="Q51" s="21"/>
      <c r="R51" s="21"/>
      <c r="S51" s="1"/>
      <c r="T51" s="1"/>
    </row>
    <row r="52" spans="2:20" x14ac:dyDescent="0.25">
      <c r="B52" s="20">
        <v>7</v>
      </c>
      <c r="C52" s="24" t="s">
        <v>60</v>
      </c>
      <c r="D52" s="20">
        <v>1</v>
      </c>
      <c r="E52" s="27">
        <v>0.89600000000000002</v>
      </c>
      <c r="F52" s="20">
        <v>0.3</v>
      </c>
      <c r="G52" s="20">
        <v>0.6</v>
      </c>
      <c r="H52" s="20" t="s">
        <v>27</v>
      </c>
      <c r="I52" s="20">
        <v>16</v>
      </c>
      <c r="J52" s="20"/>
      <c r="K52" s="20">
        <v>3</v>
      </c>
      <c r="L52" s="29">
        <f>E52</f>
        <v>0.89600000000000002</v>
      </c>
      <c r="M52" s="27">
        <f>(2*47*I52)/1000</f>
        <v>1.504</v>
      </c>
      <c r="N52" s="21">
        <f t="shared" si="5"/>
        <v>2.4</v>
      </c>
      <c r="O52" s="27">
        <f t="shared" si="1"/>
        <v>0</v>
      </c>
      <c r="P52" s="1"/>
      <c r="Q52" s="1"/>
      <c r="R52" s="27">
        <f>IF(I52=$R$2,$R$3*N52*K52*D52,0)</f>
        <v>11.377777777777776</v>
      </c>
      <c r="S52" s="1"/>
      <c r="T52" s="1"/>
    </row>
    <row r="53" spans="2:20" x14ac:dyDescent="0.25">
      <c r="B53" s="20"/>
      <c r="C53" s="24" t="s">
        <v>60</v>
      </c>
      <c r="D53" s="20">
        <v>1</v>
      </c>
      <c r="E53" s="27">
        <v>0.89600000000000002</v>
      </c>
      <c r="F53" s="20">
        <v>0.3</v>
      </c>
      <c r="G53" s="20">
        <v>0.6</v>
      </c>
      <c r="H53" s="20" t="s">
        <v>25</v>
      </c>
      <c r="I53" s="20"/>
      <c r="J53" s="20"/>
      <c r="K53" s="20"/>
      <c r="L53" s="20"/>
      <c r="M53" s="1"/>
      <c r="N53" s="21">
        <f t="shared" si="5"/>
        <v>0</v>
      </c>
      <c r="O53" s="27">
        <f t="shared" si="1"/>
        <v>0</v>
      </c>
      <c r="P53" s="1"/>
      <c r="Q53" s="1"/>
      <c r="R53" s="1"/>
      <c r="S53" s="1"/>
      <c r="T53" s="1"/>
    </row>
    <row r="54" spans="2:20" s="34" customFormat="1" x14ac:dyDescent="0.25">
      <c r="B54" s="23"/>
      <c r="C54" s="31" t="s">
        <v>60</v>
      </c>
      <c r="D54" s="23">
        <v>1</v>
      </c>
      <c r="E54" s="28">
        <v>0.89600000000000002</v>
      </c>
      <c r="F54" s="23">
        <v>0.3</v>
      </c>
      <c r="G54" s="23">
        <v>0.6</v>
      </c>
      <c r="H54" s="23" t="s">
        <v>29</v>
      </c>
      <c r="I54" s="23">
        <v>16</v>
      </c>
      <c r="J54" s="23"/>
      <c r="K54" s="23">
        <v>2</v>
      </c>
      <c r="L54" s="33">
        <f>E52/4+6.11/4+1.2</f>
        <v>2.9515000000000002</v>
      </c>
      <c r="M54" s="26"/>
      <c r="N54" s="21">
        <f t="shared" si="5"/>
        <v>2.9515000000000002</v>
      </c>
      <c r="O54" s="27">
        <f t="shared" si="1"/>
        <v>0</v>
      </c>
      <c r="P54" s="26"/>
      <c r="Q54" s="26"/>
      <c r="R54" s="27">
        <f>IF(I54=$R$2,$R$3*N54*K54*D54,0)</f>
        <v>9.3281975308641982</v>
      </c>
      <c r="S54" s="26"/>
      <c r="T54" s="26"/>
    </row>
    <row r="55" spans="2:20" x14ac:dyDescent="0.25">
      <c r="B55" s="20"/>
      <c r="C55" s="24" t="s">
        <v>60</v>
      </c>
      <c r="D55" s="20">
        <v>1</v>
      </c>
      <c r="E55" s="27">
        <v>0.89600000000000002</v>
      </c>
      <c r="F55" s="20">
        <v>0.3</v>
      </c>
      <c r="G55" s="20">
        <v>0.6</v>
      </c>
      <c r="H55" s="20" t="s">
        <v>30</v>
      </c>
      <c r="I55" s="20"/>
      <c r="J55" s="20"/>
      <c r="K55" s="20"/>
      <c r="L55" s="20"/>
      <c r="M55" s="1"/>
      <c r="N55" s="21">
        <f t="shared" si="5"/>
        <v>0</v>
      </c>
      <c r="O55" s="27">
        <f t="shared" si="1"/>
        <v>0</v>
      </c>
      <c r="P55" s="1"/>
      <c r="Q55" s="1"/>
      <c r="R55" s="1"/>
      <c r="S55" s="1"/>
      <c r="T55" s="1"/>
    </row>
    <row r="56" spans="2:20" x14ac:dyDescent="0.25">
      <c r="B56" s="20"/>
      <c r="C56" s="24" t="s">
        <v>60</v>
      </c>
      <c r="D56" s="20">
        <v>1</v>
      </c>
      <c r="E56" s="27">
        <v>0.89600000000000002</v>
      </c>
      <c r="F56" s="20">
        <v>0.3</v>
      </c>
      <c r="G56" s="20">
        <v>0.6</v>
      </c>
      <c r="H56" s="20" t="s">
        <v>31</v>
      </c>
      <c r="I56" s="20"/>
      <c r="J56" s="20"/>
      <c r="K56" s="20"/>
      <c r="L56" s="20"/>
      <c r="M56" s="1"/>
      <c r="N56" s="21">
        <f t="shared" si="5"/>
        <v>0</v>
      </c>
      <c r="O56" s="27">
        <f t="shared" si="1"/>
        <v>0</v>
      </c>
      <c r="P56" s="1"/>
      <c r="Q56" s="1"/>
      <c r="R56" s="1"/>
      <c r="S56" s="1"/>
      <c r="T56" s="1"/>
    </row>
    <row r="57" spans="2:20" x14ac:dyDescent="0.25">
      <c r="B57" s="20"/>
      <c r="C57" s="24" t="s">
        <v>60</v>
      </c>
      <c r="D57" s="20">
        <v>1</v>
      </c>
      <c r="E57" s="27">
        <v>0.89600000000000002</v>
      </c>
      <c r="F57" s="20">
        <v>0.3</v>
      </c>
      <c r="G57" s="20">
        <v>0.6</v>
      </c>
      <c r="H57" s="20" t="s">
        <v>32</v>
      </c>
      <c r="I57" s="20">
        <v>16</v>
      </c>
      <c r="J57" s="20"/>
      <c r="K57" s="20">
        <v>3</v>
      </c>
      <c r="L57" s="21">
        <f>E57</f>
        <v>0.89600000000000002</v>
      </c>
      <c r="M57" s="27">
        <f>(2*56*I57)/1000</f>
        <v>1.792</v>
      </c>
      <c r="N57" s="21">
        <f t="shared" si="5"/>
        <v>2.6880000000000002</v>
      </c>
      <c r="O57" s="27">
        <f t="shared" si="1"/>
        <v>0</v>
      </c>
      <c r="P57" s="21"/>
      <c r="Q57" s="21"/>
      <c r="R57" s="27">
        <f>IF(I57=$R$2,$R$3*N57*K57*D57,0)</f>
        <v>12.743111111111112</v>
      </c>
      <c r="S57" s="1"/>
      <c r="T57" s="1"/>
    </row>
    <row r="58" spans="2:20" x14ac:dyDescent="0.25">
      <c r="B58" s="20"/>
      <c r="C58" s="24" t="s">
        <v>60</v>
      </c>
      <c r="D58" s="20">
        <v>1</v>
      </c>
      <c r="E58" s="27">
        <v>0.89600000000000002</v>
      </c>
      <c r="F58" s="20">
        <v>0.3</v>
      </c>
      <c r="G58" s="20">
        <v>0.6</v>
      </c>
      <c r="H58" s="20" t="s">
        <v>42</v>
      </c>
      <c r="I58" s="20">
        <v>10</v>
      </c>
      <c r="J58" s="20">
        <v>0.1</v>
      </c>
      <c r="K58" s="21">
        <f>(E58/2)/J58+1</f>
        <v>5.4799999999999995</v>
      </c>
      <c r="L58" s="20">
        <f t="shared" ref="L58:L59" si="15">2*(F58+G58)</f>
        <v>1.7999999999999998</v>
      </c>
      <c r="M58" s="27">
        <f t="shared" ref="M58:M59" si="16">(2*8*I58)/1000</f>
        <v>0.16</v>
      </c>
      <c r="N58" s="21">
        <f t="shared" si="5"/>
        <v>1.9599999999999997</v>
      </c>
      <c r="O58" s="27">
        <f t="shared" si="1"/>
        <v>0</v>
      </c>
      <c r="P58" s="21">
        <f>IF(I58=$P$2,$P$3*N58*K58*D58,0)</f>
        <v>6.6301234567901215</v>
      </c>
      <c r="Q58" s="21"/>
      <c r="R58" s="21"/>
      <c r="S58" s="1"/>
      <c r="T58" s="1"/>
    </row>
    <row r="59" spans="2:20" x14ac:dyDescent="0.25">
      <c r="B59" s="20"/>
      <c r="C59" s="24" t="s">
        <v>60</v>
      </c>
      <c r="D59" s="20">
        <v>1</v>
      </c>
      <c r="E59" s="27">
        <v>0.89600000000000002</v>
      </c>
      <c r="F59" s="20">
        <v>0.3</v>
      </c>
      <c r="G59" s="20">
        <v>0.6</v>
      </c>
      <c r="H59" s="20" t="s">
        <v>42</v>
      </c>
      <c r="I59" s="20">
        <v>10</v>
      </c>
      <c r="J59" s="20">
        <v>0.15</v>
      </c>
      <c r="K59" s="21">
        <f>(E59/2)/J59+1</f>
        <v>3.9866666666666668</v>
      </c>
      <c r="L59" s="20">
        <f t="shared" si="15"/>
        <v>1.7999999999999998</v>
      </c>
      <c r="M59" s="27">
        <f t="shared" si="16"/>
        <v>0.16</v>
      </c>
      <c r="N59" s="21">
        <f t="shared" si="5"/>
        <v>1.9599999999999997</v>
      </c>
      <c r="O59" s="27">
        <f t="shared" si="1"/>
        <v>0</v>
      </c>
      <c r="P59" s="21">
        <f>IF(I59=$P$2,$P$3*N59*K59*D59,0)</f>
        <v>4.8233744855967071</v>
      </c>
      <c r="Q59" s="21"/>
      <c r="R59" s="21"/>
      <c r="S59" s="1"/>
      <c r="T59" s="1"/>
    </row>
    <row r="60" spans="2:20" x14ac:dyDescent="0.25">
      <c r="B60" s="20">
        <v>8</v>
      </c>
      <c r="C60" s="24" t="s">
        <v>61</v>
      </c>
      <c r="D60" s="20">
        <v>1</v>
      </c>
      <c r="E60" s="27">
        <v>3.282</v>
      </c>
      <c r="F60" s="20">
        <v>0.3</v>
      </c>
      <c r="G60" s="20">
        <v>0.6</v>
      </c>
      <c r="H60" s="20" t="s">
        <v>27</v>
      </c>
      <c r="I60" s="20">
        <v>16</v>
      </c>
      <c r="J60" s="20"/>
      <c r="K60" s="20">
        <v>3</v>
      </c>
      <c r="L60" s="29">
        <f>E60</f>
        <v>3.282</v>
      </c>
      <c r="M60" s="27">
        <f>(2*47*I60)/1000</f>
        <v>1.504</v>
      </c>
      <c r="N60" s="21">
        <f t="shared" si="5"/>
        <v>4.7859999999999996</v>
      </c>
      <c r="O60" s="27">
        <f t="shared" si="1"/>
        <v>0</v>
      </c>
      <c r="P60" s="1"/>
      <c r="Q60" s="1"/>
      <c r="R60" s="27">
        <f>IF(I60=$R$2,$R$3*N60*K60*D60,0)</f>
        <v>22.689185185185181</v>
      </c>
      <c r="S60" s="1"/>
      <c r="T60" s="1"/>
    </row>
    <row r="61" spans="2:20" x14ac:dyDescent="0.25">
      <c r="B61" s="20"/>
      <c r="C61" s="24" t="s">
        <v>61</v>
      </c>
      <c r="D61" s="20">
        <v>1</v>
      </c>
      <c r="E61" s="27">
        <v>3.282</v>
      </c>
      <c r="F61" s="20">
        <v>0.3</v>
      </c>
      <c r="G61" s="20">
        <v>0.6</v>
      </c>
      <c r="H61" s="20" t="s">
        <v>25</v>
      </c>
      <c r="I61" s="20">
        <v>0</v>
      </c>
      <c r="J61" s="20"/>
      <c r="K61" s="20"/>
      <c r="L61" s="20"/>
      <c r="M61" s="1"/>
      <c r="N61" s="21">
        <f t="shared" si="5"/>
        <v>0</v>
      </c>
      <c r="O61" s="27">
        <f t="shared" si="1"/>
        <v>0</v>
      </c>
      <c r="P61" s="1"/>
      <c r="Q61" s="1"/>
      <c r="R61" s="1"/>
      <c r="S61" s="1"/>
      <c r="T61" s="1"/>
    </row>
    <row r="62" spans="2:20" s="34" customFormat="1" x14ac:dyDescent="0.25">
      <c r="B62" s="23"/>
      <c r="C62" s="31" t="s">
        <v>61</v>
      </c>
      <c r="D62" s="23">
        <v>1</v>
      </c>
      <c r="E62" s="28">
        <v>3.282</v>
      </c>
      <c r="F62" s="23">
        <v>0.3</v>
      </c>
      <c r="G62" s="23">
        <v>0.6</v>
      </c>
      <c r="H62" s="23" t="s">
        <v>29</v>
      </c>
      <c r="I62" s="23">
        <v>16</v>
      </c>
      <c r="J62" s="23"/>
      <c r="K62" s="23">
        <v>2</v>
      </c>
      <c r="L62" s="33">
        <f>E54/4+E62/4+1.2</f>
        <v>2.2444999999999999</v>
      </c>
      <c r="M62" s="26"/>
      <c r="N62" s="21">
        <f t="shared" si="5"/>
        <v>2.2444999999999999</v>
      </c>
      <c r="O62" s="27">
        <f t="shared" si="1"/>
        <v>0</v>
      </c>
      <c r="P62" s="26"/>
      <c r="Q62" s="26"/>
      <c r="R62" s="27">
        <f>IF(I62=$R$2,$R$3*N62*K62*D62,0)</f>
        <v>7.0937283950617278</v>
      </c>
      <c r="S62" s="26"/>
      <c r="T62" s="26"/>
    </row>
    <row r="63" spans="2:20" x14ac:dyDescent="0.25">
      <c r="B63" s="20"/>
      <c r="C63" s="24" t="s">
        <v>61</v>
      </c>
      <c r="D63" s="20">
        <v>1</v>
      </c>
      <c r="E63" s="27">
        <v>3.282</v>
      </c>
      <c r="F63" s="20">
        <v>0.3</v>
      </c>
      <c r="G63" s="20">
        <v>0.6</v>
      </c>
      <c r="H63" s="20" t="s">
        <v>30</v>
      </c>
      <c r="I63" s="23">
        <v>0</v>
      </c>
      <c r="J63" s="20"/>
      <c r="K63" s="20"/>
      <c r="L63" s="20"/>
      <c r="M63" s="1"/>
      <c r="N63" s="21">
        <f t="shared" si="5"/>
        <v>0</v>
      </c>
      <c r="O63" s="27">
        <f t="shared" si="1"/>
        <v>0</v>
      </c>
      <c r="P63" s="1"/>
      <c r="Q63" s="1"/>
      <c r="R63" s="1"/>
      <c r="S63" s="1"/>
      <c r="T63" s="1"/>
    </row>
    <row r="64" spans="2:20" x14ac:dyDescent="0.25">
      <c r="B64" s="20"/>
      <c r="C64" s="24" t="s">
        <v>61</v>
      </c>
      <c r="D64" s="20">
        <v>1</v>
      </c>
      <c r="E64" s="27">
        <v>3.282</v>
      </c>
      <c r="F64" s="20">
        <v>0.3</v>
      </c>
      <c r="G64" s="20">
        <v>0.6</v>
      </c>
      <c r="H64" s="20" t="s">
        <v>31</v>
      </c>
      <c r="I64" s="23">
        <v>0</v>
      </c>
      <c r="J64" s="20"/>
      <c r="K64" s="20"/>
      <c r="L64" s="20"/>
      <c r="M64" s="1"/>
      <c r="N64" s="21">
        <f t="shared" si="5"/>
        <v>0</v>
      </c>
      <c r="O64" s="27">
        <f t="shared" si="1"/>
        <v>0</v>
      </c>
      <c r="P64" s="1"/>
      <c r="Q64" s="1"/>
      <c r="R64" s="1"/>
      <c r="S64" s="1"/>
      <c r="T64" s="1"/>
    </row>
    <row r="65" spans="2:20" x14ac:dyDescent="0.25">
      <c r="B65" s="20"/>
      <c r="C65" s="24" t="s">
        <v>61</v>
      </c>
      <c r="D65" s="20">
        <v>1</v>
      </c>
      <c r="E65" s="27">
        <v>3.282</v>
      </c>
      <c r="F65" s="20">
        <v>0.3</v>
      </c>
      <c r="G65" s="20">
        <v>0.6</v>
      </c>
      <c r="H65" s="20" t="s">
        <v>32</v>
      </c>
      <c r="I65" s="23">
        <v>16</v>
      </c>
      <c r="J65" s="20"/>
      <c r="K65" s="20">
        <v>3</v>
      </c>
      <c r="L65" s="21">
        <f>E65</f>
        <v>3.282</v>
      </c>
      <c r="M65" s="27">
        <f>(2*56*I65)/1000</f>
        <v>1.792</v>
      </c>
      <c r="N65" s="21">
        <f t="shared" si="5"/>
        <v>5.0739999999999998</v>
      </c>
      <c r="O65" s="27">
        <f t="shared" si="1"/>
        <v>0</v>
      </c>
      <c r="P65" s="21"/>
      <c r="Q65" s="21"/>
      <c r="R65" s="27">
        <f>IF(I65=$R$2,$R$3*N65*K65*D65,0)</f>
        <v>24.05451851851852</v>
      </c>
      <c r="S65" s="1"/>
      <c r="T65" s="1"/>
    </row>
    <row r="66" spans="2:20" x14ac:dyDescent="0.25">
      <c r="B66" s="20"/>
      <c r="C66" s="24" t="s">
        <v>61</v>
      </c>
      <c r="D66" s="20">
        <v>1</v>
      </c>
      <c r="E66" s="27">
        <v>3.282</v>
      </c>
      <c r="F66" s="20">
        <v>0.3</v>
      </c>
      <c r="G66" s="20">
        <v>0.6</v>
      </c>
      <c r="H66" s="20" t="s">
        <v>42</v>
      </c>
      <c r="I66" s="20">
        <v>8</v>
      </c>
      <c r="J66" s="20">
        <v>0.1</v>
      </c>
      <c r="K66" s="21">
        <f>(E66/2)/J66+1</f>
        <v>17.41</v>
      </c>
      <c r="L66" s="20">
        <f t="shared" ref="L66:L67" si="17">2*(F66+G66)</f>
        <v>1.7999999999999998</v>
      </c>
      <c r="M66" s="27">
        <f t="shared" ref="M66:M67" si="18">(2*8*I66)/1000</f>
        <v>0.128</v>
      </c>
      <c r="N66" s="21">
        <f t="shared" si="5"/>
        <v>1.9279999999999999</v>
      </c>
      <c r="O66" s="21">
        <f t="shared" si="1"/>
        <v>13.26083160493827</v>
      </c>
      <c r="P66" s="21"/>
      <c r="Q66" s="21"/>
      <c r="R66" s="21"/>
      <c r="S66" s="1"/>
      <c r="T66" s="1"/>
    </row>
    <row r="67" spans="2:20" x14ac:dyDescent="0.25">
      <c r="B67" s="20"/>
      <c r="C67" s="24" t="s">
        <v>61</v>
      </c>
      <c r="D67" s="20">
        <v>1</v>
      </c>
      <c r="E67" s="27">
        <v>3.282</v>
      </c>
      <c r="F67" s="20">
        <v>0.3</v>
      </c>
      <c r="G67" s="20">
        <v>0.6</v>
      </c>
      <c r="H67" s="20" t="s">
        <v>42</v>
      </c>
      <c r="I67" s="20">
        <v>8</v>
      </c>
      <c r="J67" s="20">
        <v>0.15</v>
      </c>
      <c r="K67" s="21">
        <f>(E67/2)/J67+1</f>
        <v>11.940000000000001</v>
      </c>
      <c r="L67" s="20">
        <f t="shared" si="17"/>
        <v>1.7999999999999998</v>
      </c>
      <c r="M67" s="27">
        <f t="shared" si="18"/>
        <v>0.128</v>
      </c>
      <c r="N67" s="21">
        <f t="shared" si="5"/>
        <v>1.9279999999999999</v>
      </c>
      <c r="O67" s="21">
        <f t="shared" si="1"/>
        <v>9.094447407407408</v>
      </c>
      <c r="P67" s="21"/>
      <c r="Q67" s="21"/>
      <c r="R67" s="21"/>
      <c r="S67" s="1"/>
      <c r="T67" s="1"/>
    </row>
    <row r="68" spans="2:20" x14ac:dyDescent="0.25">
      <c r="B68" s="20">
        <v>9</v>
      </c>
      <c r="C68" s="24" t="s">
        <v>62</v>
      </c>
      <c r="D68" s="20">
        <v>1</v>
      </c>
      <c r="E68" s="20">
        <v>2.1</v>
      </c>
      <c r="F68" s="20">
        <v>0.23</v>
      </c>
      <c r="G68" s="20">
        <v>0.6</v>
      </c>
      <c r="H68" s="20" t="s">
        <v>27</v>
      </c>
      <c r="I68" s="23">
        <v>16</v>
      </c>
      <c r="J68" s="20"/>
      <c r="K68" s="20">
        <v>2</v>
      </c>
      <c r="L68" s="29">
        <f>E68</f>
        <v>2.1</v>
      </c>
      <c r="M68" s="27">
        <f>(2*47*I68)/1000</f>
        <v>1.504</v>
      </c>
      <c r="N68" s="21">
        <f t="shared" si="5"/>
        <v>3.6040000000000001</v>
      </c>
      <c r="O68" s="27">
        <f t="shared" ref="O68:O131" si="19">IF(I68=$O$2,$O$3*N68*K68*D68,0)</f>
        <v>0</v>
      </c>
      <c r="P68" s="1"/>
      <c r="Q68" s="1"/>
      <c r="R68" s="27">
        <f>IF(I68=$R$2,$R$3*N68*K68*D68,0)</f>
        <v>11.39041975308642</v>
      </c>
      <c r="S68" s="1"/>
      <c r="T68" s="1"/>
    </row>
    <row r="69" spans="2:20" x14ac:dyDescent="0.25">
      <c r="B69" s="20"/>
      <c r="C69" s="24" t="s">
        <v>62</v>
      </c>
      <c r="D69" s="20">
        <v>1</v>
      </c>
      <c r="E69" s="20">
        <v>2.1</v>
      </c>
      <c r="F69" s="20">
        <v>0.23</v>
      </c>
      <c r="G69" s="20">
        <v>0.6</v>
      </c>
      <c r="H69" s="20" t="s">
        <v>25</v>
      </c>
      <c r="I69" s="20"/>
      <c r="J69" s="20"/>
      <c r="K69" s="20"/>
      <c r="L69" s="20"/>
      <c r="M69" s="1"/>
      <c r="N69" s="21">
        <f t="shared" si="5"/>
        <v>0</v>
      </c>
      <c r="O69" s="27">
        <f t="shared" si="19"/>
        <v>0</v>
      </c>
      <c r="P69" s="1"/>
      <c r="Q69" s="1"/>
      <c r="R69" s="1"/>
      <c r="S69" s="1"/>
      <c r="T69" s="1"/>
    </row>
    <row r="70" spans="2:20" s="34" customFormat="1" x14ac:dyDescent="0.25">
      <c r="B70" s="23"/>
      <c r="C70" s="31" t="s">
        <v>62</v>
      </c>
      <c r="D70" s="23">
        <v>1</v>
      </c>
      <c r="E70" s="23">
        <v>2.1</v>
      </c>
      <c r="F70" s="23">
        <v>0.23</v>
      </c>
      <c r="G70" s="23">
        <v>0.6</v>
      </c>
      <c r="H70" s="23" t="s">
        <v>29</v>
      </c>
      <c r="I70" s="23"/>
      <c r="J70" s="23"/>
      <c r="K70" s="23"/>
      <c r="L70" s="23"/>
      <c r="M70" s="26"/>
      <c r="N70" s="21">
        <f t="shared" si="5"/>
        <v>0</v>
      </c>
      <c r="O70" s="27">
        <f t="shared" si="19"/>
        <v>0</v>
      </c>
      <c r="P70" s="26"/>
      <c r="Q70" s="26"/>
      <c r="R70" s="26"/>
      <c r="S70" s="26"/>
      <c r="T70" s="26"/>
    </row>
    <row r="71" spans="2:20" x14ac:dyDescent="0.25">
      <c r="B71" s="20"/>
      <c r="C71" s="24" t="s">
        <v>62</v>
      </c>
      <c r="D71" s="20">
        <v>1</v>
      </c>
      <c r="E71" s="20">
        <v>2.1</v>
      </c>
      <c r="F71" s="20">
        <v>0.23</v>
      </c>
      <c r="G71" s="20">
        <v>0.6</v>
      </c>
      <c r="H71" s="20" t="s">
        <v>30</v>
      </c>
      <c r="I71" s="20"/>
      <c r="J71" s="20"/>
      <c r="K71" s="20"/>
      <c r="L71" s="20"/>
      <c r="M71" s="1"/>
      <c r="N71" s="21">
        <f t="shared" si="5"/>
        <v>0</v>
      </c>
      <c r="O71" s="27">
        <f t="shared" si="19"/>
        <v>0</v>
      </c>
      <c r="P71" s="1"/>
      <c r="Q71" s="1"/>
      <c r="R71" s="1"/>
      <c r="S71" s="1"/>
      <c r="T71" s="1"/>
    </row>
    <row r="72" spans="2:20" x14ac:dyDescent="0.25">
      <c r="B72" s="20"/>
      <c r="C72" s="24" t="s">
        <v>62</v>
      </c>
      <c r="D72" s="20">
        <v>1</v>
      </c>
      <c r="E72" s="20">
        <v>2.1</v>
      </c>
      <c r="F72" s="20">
        <v>0.23</v>
      </c>
      <c r="G72" s="20">
        <v>0.6</v>
      </c>
      <c r="H72" s="20" t="s">
        <v>31</v>
      </c>
      <c r="I72" s="20"/>
      <c r="J72" s="20"/>
      <c r="K72" s="20"/>
      <c r="L72" s="20"/>
      <c r="M72" s="1"/>
      <c r="N72" s="21">
        <f t="shared" si="5"/>
        <v>0</v>
      </c>
      <c r="O72" s="27">
        <f t="shared" si="19"/>
        <v>0</v>
      </c>
      <c r="P72" s="1"/>
      <c r="Q72" s="1"/>
      <c r="R72" s="1"/>
      <c r="S72" s="1"/>
      <c r="T72" s="1"/>
    </row>
    <row r="73" spans="2:20" x14ac:dyDescent="0.25">
      <c r="B73" s="20"/>
      <c r="C73" s="24" t="s">
        <v>62</v>
      </c>
      <c r="D73" s="20">
        <v>1</v>
      </c>
      <c r="E73" s="20">
        <v>2.1</v>
      </c>
      <c r="F73" s="20">
        <v>0.23</v>
      </c>
      <c r="G73" s="20">
        <v>0.6</v>
      </c>
      <c r="H73" s="20" t="s">
        <v>32</v>
      </c>
      <c r="I73" s="20">
        <v>12</v>
      </c>
      <c r="J73" s="20"/>
      <c r="K73" s="20">
        <v>2</v>
      </c>
      <c r="L73" s="21">
        <f>E73</f>
        <v>2.1</v>
      </c>
      <c r="M73" s="27">
        <f>(2*56*I73)/1000</f>
        <v>1.3440000000000001</v>
      </c>
      <c r="N73" s="21">
        <f t="shared" si="5"/>
        <v>3.444</v>
      </c>
      <c r="O73" s="27">
        <f t="shared" si="19"/>
        <v>0</v>
      </c>
      <c r="P73" s="21"/>
      <c r="Q73" s="21">
        <f>IF(I73=$Q$2,$Q$3*N73*K73*D73,0)</f>
        <v>6.1226666666666665</v>
      </c>
      <c r="R73" s="21"/>
      <c r="S73" s="1"/>
      <c r="T73" s="1"/>
    </row>
    <row r="74" spans="2:20" x14ac:dyDescent="0.25">
      <c r="B74" s="20"/>
      <c r="C74" s="24" t="s">
        <v>62</v>
      </c>
      <c r="D74" s="20">
        <v>1</v>
      </c>
      <c r="E74" s="20">
        <v>2.1</v>
      </c>
      <c r="F74" s="20">
        <v>0.23</v>
      </c>
      <c r="G74" s="20">
        <v>0.6</v>
      </c>
      <c r="H74" s="20" t="s">
        <v>42</v>
      </c>
      <c r="I74" s="20">
        <v>8</v>
      </c>
      <c r="J74" s="20">
        <v>0.1</v>
      </c>
      <c r="K74" s="21">
        <f>(E74/2)/J74+1</f>
        <v>11.5</v>
      </c>
      <c r="L74" s="20">
        <f t="shared" ref="L74:L75" si="20">2*(F74+G74)</f>
        <v>1.66</v>
      </c>
      <c r="M74" s="27">
        <f t="shared" ref="M74:M75" si="21">(2*8*I74)/1000</f>
        <v>0.128</v>
      </c>
      <c r="N74" s="21">
        <f t="shared" si="5"/>
        <v>1.7879999999999998</v>
      </c>
      <c r="O74" s="21">
        <f t="shared" si="19"/>
        <v>8.1232592592592567</v>
      </c>
      <c r="P74" s="21"/>
      <c r="Q74" s="21"/>
      <c r="R74" s="21"/>
      <c r="S74" s="1"/>
      <c r="T74" s="1"/>
    </row>
    <row r="75" spans="2:20" x14ac:dyDescent="0.25">
      <c r="B75" s="20"/>
      <c r="C75" s="24" t="s">
        <v>62</v>
      </c>
      <c r="D75" s="20">
        <v>1</v>
      </c>
      <c r="E75" s="20">
        <v>2.1</v>
      </c>
      <c r="F75" s="20">
        <v>0.23</v>
      </c>
      <c r="G75" s="20">
        <v>0.6</v>
      </c>
      <c r="H75" s="20" t="s">
        <v>42</v>
      </c>
      <c r="I75" s="20">
        <v>8</v>
      </c>
      <c r="J75" s="20">
        <v>0.15</v>
      </c>
      <c r="K75" s="21">
        <f>(E75/2)/J75+1</f>
        <v>8</v>
      </c>
      <c r="L75" s="20">
        <f t="shared" si="20"/>
        <v>1.66</v>
      </c>
      <c r="M75" s="27">
        <f t="shared" si="21"/>
        <v>0.128</v>
      </c>
      <c r="N75" s="21">
        <f t="shared" si="5"/>
        <v>1.7879999999999998</v>
      </c>
      <c r="O75" s="21">
        <f t="shared" si="19"/>
        <v>5.6509629629629616</v>
      </c>
      <c r="P75" s="21"/>
      <c r="Q75" s="21"/>
      <c r="R75" s="21"/>
      <c r="S75" s="1"/>
      <c r="T75" s="1"/>
    </row>
    <row r="76" spans="2:20" x14ac:dyDescent="0.25">
      <c r="B76" s="20">
        <v>10</v>
      </c>
      <c r="C76" s="24" t="s">
        <v>63</v>
      </c>
      <c r="D76" s="20">
        <v>1</v>
      </c>
      <c r="E76" s="27">
        <v>3.6739999999999999</v>
      </c>
      <c r="F76" s="20">
        <v>0.3</v>
      </c>
      <c r="G76" s="20">
        <v>0.6</v>
      </c>
      <c r="H76" s="20" t="s">
        <v>27</v>
      </c>
      <c r="I76" s="20">
        <v>16</v>
      </c>
      <c r="J76" s="20"/>
      <c r="K76" s="20">
        <v>2</v>
      </c>
      <c r="L76" s="29">
        <f>E76</f>
        <v>3.6739999999999999</v>
      </c>
      <c r="M76" s="27">
        <f>(2*47*I76)/1000</f>
        <v>1.504</v>
      </c>
      <c r="N76" s="21">
        <f t="shared" si="5"/>
        <v>5.1779999999999999</v>
      </c>
      <c r="O76" s="27">
        <f t="shared" si="19"/>
        <v>0</v>
      </c>
      <c r="P76" s="1"/>
      <c r="Q76" s="1"/>
      <c r="R76" s="27">
        <f>IF(I76=$R$2,$R$3*N76*K76*D76,0)</f>
        <v>16.365037037037037</v>
      </c>
      <c r="S76" s="1"/>
      <c r="T76" s="1"/>
    </row>
    <row r="77" spans="2:20" x14ac:dyDescent="0.25">
      <c r="B77" s="20"/>
      <c r="C77" s="24" t="s">
        <v>63</v>
      </c>
      <c r="D77" s="20">
        <v>1</v>
      </c>
      <c r="E77" s="27">
        <v>3.6739999999999999</v>
      </c>
      <c r="F77" s="20">
        <v>0.3</v>
      </c>
      <c r="G77" s="20">
        <v>0.6</v>
      </c>
      <c r="H77" s="20" t="s">
        <v>25</v>
      </c>
      <c r="I77" s="20"/>
      <c r="J77" s="20"/>
      <c r="K77" s="20"/>
      <c r="L77" s="20"/>
      <c r="M77" s="1"/>
      <c r="N77" s="21">
        <f t="shared" si="5"/>
        <v>0</v>
      </c>
      <c r="O77" s="27">
        <f t="shared" si="19"/>
        <v>0</v>
      </c>
      <c r="P77" s="1"/>
      <c r="Q77" s="1"/>
      <c r="R77" s="1"/>
      <c r="S77" s="1"/>
      <c r="T77" s="1"/>
    </row>
    <row r="78" spans="2:20" s="34" customFormat="1" x14ac:dyDescent="0.25">
      <c r="B78" s="23"/>
      <c r="C78" s="31" t="s">
        <v>63</v>
      </c>
      <c r="D78" s="23">
        <v>1</v>
      </c>
      <c r="E78" s="28">
        <v>3.6739999999999999</v>
      </c>
      <c r="F78" s="23">
        <v>0.3</v>
      </c>
      <c r="G78" s="23">
        <v>0.6</v>
      </c>
      <c r="H78" s="23" t="s">
        <v>29</v>
      </c>
      <c r="I78" s="23"/>
      <c r="J78" s="23"/>
      <c r="K78" s="23"/>
      <c r="L78" s="23"/>
      <c r="M78" s="26"/>
      <c r="N78" s="21">
        <f t="shared" si="5"/>
        <v>0</v>
      </c>
      <c r="O78" s="27">
        <f t="shared" si="19"/>
        <v>0</v>
      </c>
      <c r="P78" s="26"/>
      <c r="Q78" s="26"/>
      <c r="R78" s="26"/>
      <c r="S78" s="26"/>
      <c r="T78" s="26"/>
    </row>
    <row r="79" spans="2:20" x14ac:dyDescent="0.25">
      <c r="B79" s="20"/>
      <c r="C79" s="24" t="s">
        <v>63</v>
      </c>
      <c r="D79" s="20">
        <v>1</v>
      </c>
      <c r="E79" s="27">
        <v>3.6739999999999999</v>
      </c>
      <c r="F79" s="20">
        <v>0.3</v>
      </c>
      <c r="G79" s="20">
        <v>0.6</v>
      </c>
      <c r="H79" s="20" t="s">
        <v>30</v>
      </c>
      <c r="I79" s="20"/>
      <c r="J79" s="20"/>
      <c r="K79" s="20"/>
      <c r="L79" s="20"/>
      <c r="M79" s="1"/>
      <c r="N79" s="21">
        <f t="shared" si="5"/>
        <v>0</v>
      </c>
      <c r="O79" s="27">
        <f t="shared" si="19"/>
        <v>0</v>
      </c>
      <c r="P79" s="1"/>
      <c r="Q79" s="1"/>
      <c r="R79" s="1"/>
      <c r="S79" s="1"/>
      <c r="T79" s="1"/>
    </row>
    <row r="80" spans="2:20" x14ac:dyDescent="0.25">
      <c r="B80" s="20"/>
      <c r="C80" s="24" t="s">
        <v>63</v>
      </c>
      <c r="D80" s="20">
        <v>1</v>
      </c>
      <c r="E80" s="27">
        <v>3.6739999999999999</v>
      </c>
      <c r="F80" s="20">
        <v>0.3</v>
      </c>
      <c r="G80" s="20">
        <v>0.6</v>
      </c>
      <c r="H80" s="20" t="s">
        <v>31</v>
      </c>
      <c r="I80" s="20">
        <v>12</v>
      </c>
      <c r="J80" s="20"/>
      <c r="K80" s="20">
        <v>1</v>
      </c>
      <c r="L80" s="20">
        <f>E80/4</f>
        <v>0.91849999999999998</v>
      </c>
      <c r="M80" s="1">
        <f>(56*I80)/1000</f>
        <v>0.67200000000000004</v>
      </c>
      <c r="N80" s="21">
        <f t="shared" si="5"/>
        <v>1.5905</v>
      </c>
      <c r="O80" s="27">
        <f t="shared" si="19"/>
        <v>0</v>
      </c>
      <c r="P80" s="1"/>
      <c r="Q80" s="21">
        <f>IF(I80=$Q$2,$Q$3*N80*K80*D80,0)</f>
        <v>1.4137777777777778</v>
      </c>
      <c r="R80" s="1"/>
      <c r="S80" s="1"/>
      <c r="T80" s="1"/>
    </row>
    <row r="81" spans="2:20" x14ac:dyDescent="0.25">
      <c r="B81" s="20"/>
      <c r="C81" s="24" t="s">
        <v>63</v>
      </c>
      <c r="D81" s="20">
        <v>1</v>
      </c>
      <c r="E81" s="27">
        <v>3.6739999999999999</v>
      </c>
      <c r="F81" s="20">
        <v>0.3</v>
      </c>
      <c r="G81" s="20">
        <v>0.6</v>
      </c>
      <c r="H81" s="20" t="s">
        <v>32</v>
      </c>
      <c r="I81" s="20">
        <v>12</v>
      </c>
      <c r="J81" s="20"/>
      <c r="K81" s="20">
        <v>2</v>
      </c>
      <c r="L81" s="21">
        <f>E81</f>
        <v>3.6739999999999999</v>
      </c>
      <c r="M81" s="27">
        <f>(2*56*I81)/1000</f>
        <v>1.3440000000000001</v>
      </c>
      <c r="N81" s="21">
        <f t="shared" si="5"/>
        <v>5.0179999999999998</v>
      </c>
      <c r="O81" s="27">
        <f t="shared" si="19"/>
        <v>0</v>
      </c>
      <c r="P81" s="21"/>
      <c r="Q81" s="21">
        <f t="shared" ref="Q81" si="22">IF(I81=$Q$2,$Q$3*N81*K81*D81,0)</f>
        <v>8.9208888888888875</v>
      </c>
      <c r="R81" s="21"/>
      <c r="S81" s="1"/>
      <c r="T81" s="1"/>
    </row>
    <row r="82" spans="2:20" x14ac:dyDescent="0.25">
      <c r="B82" s="20"/>
      <c r="C82" s="24" t="s">
        <v>63</v>
      </c>
      <c r="D82" s="20">
        <v>1</v>
      </c>
      <c r="E82" s="27">
        <v>3.6739999999999999</v>
      </c>
      <c r="F82" s="20">
        <v>0.3</v>
      </c>
      <c r="G82" s="20">
        <v>0.6</v>
      </c>
      <c r="H82" s="20" t="s">
        <v>42</v>
      </c>
      <c r="I82" s="20">
        <v>8</v>
      </c>
      <c r="J82" s="20">
        <v>0.1</v>
      </c>
      <c r="K82" s="21">
        <f>(E82/2)/J82+1</f>
        <v>19.369999999999997</v>
      </c>
      <c r="L82" s="20">
        <f t="shared" ref="L82:L83" si="23">2*(F82+G82)</f>
        <v>1.7999999999999998</v>
      </c>
      <c r="M82" s="27">
        <f t="shared" ref="M82:M83" si="24">(2*8*I82)/1000</f>
        <v>0.128</v>
      </c>
      <c r="N82" s="21">
        <f t="shared" ref="N82:N145" si="25">L82+M82</f>
        <v>1.9279999999999999</v>
      </c>
      <c r="O82" s="21">
        <f t="shared" si="19"/>
        <v>14.753722469135798</v>
      </c>
      <c r="P82" s="21"/>
      <c r="Q82" s="21"/>
      <c r="R82" s="21"/>
      <c r="S82" s="1"/>
      <c r="T82" s="1"/>
    </row>
    <row r="83" spans="2:20" x14ac:dyDescent="0.25">
      <c r="B83" s="20"/>
      <c r="C83" s="24" t="s">
        <v>63</v>
      </c>
      <c r="D83" s="20">
        <v>1</v>
      </c>
      <c r="E83" s="27">
        <v>3.6739999999999999</v>
      </c>
      <c r="F83" s="20">
        <v>0.3</v>
      </c>
      <c r="G83" s="20">
        <v>0.6</v>
      </c>
      <c r="H83" s="20" t="s">
        <v>42</v>
      </c>
      <c r="I83" s="20">
        <v>8</v>
      </c>
      <c r="J83" s="20">
        <v>0.15</v>
      </c>
      <c r="K83" s="21">
        <f>(E83/2)/J83+1</f>
        <v>13.246666666666666</v>
      </c>
      <c r="L83" s="20">
        <f t="shared" si="23"/>
        <v>1.7999999999999998</v>
      </c>
      <c r="M83" s="27">
        <f t="shared" si="24"/>
        <v>0.128</v>
      </c>
      <c r="N83" s="21">
        <f t="shared" si="25"/>
        <v>1.9279999999999999</v>
      </c>
      <c r="O83" s="21">
        <f t="shared" si="19"/>
        <v>10.089707983539093</v>
      </c>
      <c r="P83" s="21"/>
      <c r="Q83" s="21"/>
      <c r="R83" s="21"/>
      <c r="S83" s="1"/>
      <c r="T83" s="1"/>
    </row>
    <row r="84" spans="2:20" x14ac:dyDescent="0.25">
      <c r="B84" s="20">
        <v>11</v>
      </c>
      <c r="C84" s="24" t="s">
        <v>65</v>
      </c>
      <c r="D84" s="20">
        <v>1</v>
      </c>
      <c r="E84" s="27">
        <v>3.6739999999999999</v>
      </c>
      <c r="F84" s="20">
        <v>0.23</v>
      </c>
      <c r="G84" s="20">
        <v>0.6</v>
      </c>
      <c r="H84" s="20" t="s">
        <v>27</v>
      </c>
      <c r="I84" s="20">
        <v>16</v>
      </c>
      <c r="J84" s="20"/>
      <c r="K84" s="20">
        <v>2</v>
      </c>
      <c r="L84" s="29">
        <f>E84</f>
        <v>3.6739999999999999</v>
      </c>
      <c r="M84" s="27">
        <f>(2*47*I84)/1000</f>
        <v>1.504</v>
      </c>
      <c r="N84" s="21">
        <f t="shared" si="25"/>
        <v>5.1779999999999999</v>
      </c>
      <c r="O84" s="27">
        <f t="shared" si="19"/>
        <v>0</v>
      </c>
      <c r="P84" s="1"/>
      <c r="Q84" s="1"/>
      <c r="R84" s="27">
        <f>IF(I84=$R$2,$R$3*N84*K84*D84,0)</f>
        <v>16.365037037037037</v>
      </c>
      <c r="S84" s="1"/>
      <c r="T84" s="1"/>
    </row>
    <row r="85" spans="2:20" x14ac:dyDescent="0.25">
      <c r="B85" s="20"/>
      <c r="C85" s="24" t="s">
        <v>65</v>
      </c>
      <c r="D85" s="20">
        <v>1</v>
      </c>
      <c r="E85" s="27">
        <v>3.6739999999999999</v>
      </c>
      <c r="F85" s="20">
        <v>0.23</v>
      </c>
      <c r="G85" s="20">
        <v>0.6</v>
      </c>
      <c r="H85" s="20" t="s">
        <v>25</v>
      </c>
      <c r="I85" s="20">
        <v>12</v>
      </c>
      <c r="J85" s="20"/>
      <c r="K85" s="20">
        <v>1</v>
      </c>
      <c r="L85" s="29">
        <f>E85*0.7</f>
        <v>2.5717999999999996</v>
      </c>
      <c r="M85" s="1"/>
      <c r="N85" s="21">
        <f t="shared" si="25"/>
        <v>2.5717999999999996</v>
      </c>
      <c r="O85" s="27">
        <f t="shared" si="19"/>
        <v>0</v>
      </c>
      <c r="P85" s="1"/>
      <c r="Q85" s="21">
        <f>IF(I85=$Q$2,$Q$3*N85*K85*D85,0)</f>
        <v>2.2860444444444439</v>
      </c>
      <c r="R85" s="1"/>
      <c r="S85" s="1"/>
      <c r="T85" s="1"/>
    </row>
    <row r="86" spans="2:20" s="34" customFormat="1" x14ac:dyDescent="0.25">
      <c r="B86" s="23"/>
      <c r="C86" s="31" t="s">
        <v>65</v>
      </c>
      <c r="D86" s="23">
        <v>1</v>
      </c>
      <c r="E86" s="28">
        <v>3.6739999999999999</v>
      </c>
      <c r="F86" s="23">
        <v>0.23</v>
      </c>
      <c r="G86" s="23">
        <v>0.6</v>
      </c>
      <c r="H86" s="23" t="s">
        <v>29</v>
      </c>
      <c r="I86" s="23">
        <v>0</v>
      </c>
      <c r="J86" s="23"/>
      <c r="K86" s="23"/>
      <c r="L86" s="23"/>
      <c r="M86" s="26"/>
      <c r="N86" s="21">
        <f t="shared" si="25"/>
        <v>0</v>
      </c>
      <c r="O86" s="27">
        <f t="shared" si="19"/>
        <v>0</v>
      </c>
      <c r="P86" s="26"/>
      <c r="Q86" s="26"/>
      <c r="R86" s="26"/>
      <c r="S86" s="26"/>
      <c r="T86" s="26"/>
    </row>
    <row r="87" spans="2:20" x14ac:dyDescent="0.25">
      <c r="B87" s="20"/>
      <c r="C87" s="24" t="s">
        <v>65</v>
      </c>
      <c r="D87" s="20">
        <v>1</v>
      </c>
      <c r="E87" s="27">
        <v>3.6739999999999999</v>
      </c>
      <c r="F87" s="20">
        <v>0.23</v>
      </c>
      <c r="G87" s="20">
        <v>0.6</v>
      </c>
      <c r="H87" s="20" t="s">
        <v>30</v>
      </c>
      <c r="I87" s="20">
        <v>0</v>
      </c>
      <c r="J87" s="20"/>
      <c r="K87" s="20"/>
      <c r="L87" s="20"/>
      <c r="M87" s="1"/>
      <c r="N87" s="21">
        <f t="shared" si="25"/>
        <v>0</v>
      </c>
      <c r="O87" s="27">
        <f t="shared" si="19"/>
        <v>0</v>
      </c>
      <c r="P87" s="1"/>
      <c r="Q87" s="1"/>
      <c r="R87" s="1"/>
      <c r="S87" s="1"/>
      <c r="T87" s="1"/>
    </row>
    <row r="88" spans="2:20" x14ac:dyDescent="0.25">
      <c r="B88" s="20"/>
      <c r="C88" s="24" t="s">
        <v>65</v>
      </c>
      <c r="D88" s="20">
        <v>1</v>
      </c>
      <c r="E88" s="27">
        <v>3.6739999999999999</v>
      </c>
      <c r="F88" s="20">
        <v>0.23</v>
      </c>
      <c r="G88" s="20">
        <v>0.6</v>
      </c>
      <c r="H88" s="20" t="s">
        <v>31</v>
      </c>
      <c r="I88" s="20">
        <v>16</v>
      </c>
      <c r="J88" s="20"/>
      <c r="K88" s="20">
        <v>2</v>
      </c>
      <c r="L88" s="20">
        <f>E88/4</f>
        <v>0.91849999999999998</v>
      </c>
      <c r="M88" s="1">
        <f>(56*I88)/1000</f>
        <v>0.89600000000000002</v>
      </c>
      <c r="N88" s="21">
        <f t="shared" si="25"/>
        <v>1.8145</v>
      </c>
      <c r="O88" s="27">
        <f t="shared" si="19"/>
        <v>0</v>
      </c>
      <c r="P88" s="1"/>
      <c r="Q88" s="1"/>
      <c r="R88" s="27">
        <f>IF(I88=$R$2,$R$3*N88*K88*D88,0)</f>
        <v>5.7347160493827154</v>
      </c>
      <c r="S88" s="1"/>
      <c r="T88" s="1"/>
    </row>
    <row r="89" spans="2:20" x14ac:dyDescent="0.25">
      <c r="B89" s="20"/>
      <c r="C89" s="24" t="s">
        <v>65</v>
      </c>
      <c r="D89" s="20">
        <v>1</v>
      </c>
      <c r="E89" s="27">
        <v>3.6739999999999999</v>
      </c>
      <c r="F89" s="20">
        <v>0.23</v>
      </c>
      <c r="G89" s="20">
        <v>0.6</v>
      </c>
      <c r="H89" s="20" t="s">
        <v>32</v>
      </c>
      <c r="I89" s="20">
        <v>12</v>
      </c>
      <c r="J89" s="20"/>
      <c r="K89" s="20">
        <v>2</v>
      </c>
      <c r="L89" s="21">
        <f>E89</f>
        <v>3.6739999999999999</v>
      </c>
      <c r="M89" s="27">
        <f>(2*56*I89)/1000</f>
        <v>1.3440000000000001</v>
      </c>
      <c r="N89" s="21">
        <f t="shared" si="25"/>
        <v>5.0179999999999998</v>
      </c>
      <c r="O89" s="27">
        <f t="shared" si="19"/>
        <v>0</v>
      </c>
      <c r="P89" s="21"/>
      <c r="Q89" s="21">
        <f>IF(I89=$Q$2,$Q$3*N89*K89*D89,0)</f>
        <v>8.9208888888888875</v>
      </c>
      <c r="R89" s="21"/>
      <c r="S89" s="1"/>
      <c r="T89" s="1"/>
    </row>
    <row r="90" spans="2:20" x14ac:dyDescent="0.25">
      <c r="B90" s="20"/>
      <c r="C90" s="24" t="s">
        <v>65</v>
      </c>
      <c r="D90" s="20">
        <v>1</v>
      </c>
      <c r="E90" s="27">
        <v>3.6739999999999999</v>
      </c>
      <c r="F90" s="20">
        <v>0.23</v>
      </c>
      <c r="G90" s="20">
        <v>0.6</v>
      </c>
      <c r="H90" s="20" t="s">
        <v>42</v>
      </c>
      <c r="I90" s="20">
        <v>8</v>
      </c>
      <c r="J90" s="20">
        <v>0.1</v>
      </c>
      <c r="K90" s="21">
        <f>(E90/2)/J90+1</f>
        <v>19.369999999999997</v>
      </c>
      <c r="L90" s="20">
        <f t="shared" ref="L90:L91" si="26">2*(F90+G90)</f>
        <v>1.66</v>
      </c>
      <c r="M90" s="27">
        <f t="shared" ref="M90:M91" si="27">(2*8*I90)/1000</f>
        <v>0.128</v>
      </c>
      <c r="N90" s="21">
        <f t="shared" si="25"/>
        <v>1.7879999999999998</v>
      </c>
      <c r="O90" s="21">
        <f t="shared" si="19"/>
        <v>13.68239407407407</v>
      </c>
      <c r="P90" s="21"/>
      <c r="Q90" s="21"/>
      <c r="R90" s="21"/>
      <c r="S90" s="1"/>
      <c r="T90" s="1"/>
    </row>
    <row r="91" spans="2:20" x14ac:dyDescent="0.25">
      <c r="B91" s="20"/>
      <c r="C91" s="24" t="s">
        <v>65</v>
      </c>
      <c r="D91" s="20">
        <v>1</v>
      </c>
      <c r="E91" s="27">
        <v>3.6739999999999999</v>
      </c>
      <c r="F91" s="20">
        <v>0.23</v>
      </c>
      <c r="G91" s="20">
        <v>0.6</v>
      </c>
      <c r="H91" s="20" t="s">
        <v>42</v>
      </c>
      <c r="I91" s="20">
        <v>8</v>
      </c>
      <c r="J91" s="20">
        <v>0.15</v>
      </c>
      <c r="K91" s="21">
        <f>(E91/2)/J91+1</f>
        <v>13.246666666666666</v>
      </c>
      <c r="L91" s="20">
        <f t="shared" si="26"/>
        <v>1.66</v>
      </c>
      <c r="M91" s="27">
        <f t="shared" si="27"/>
        <v>0.128</v>
      </c>
      <c r="N91" s="21">
        <f t="shared" si="25"/>
        <v>1.7879999999999998</v>
      </c>
      <c r="O91" s="21">
        <f t="shared" si="19"/>
        <v>9.3570528395061707</v>
      </c>
      <c r="P91" s="21"/>
      <c r="Q91" s="21"/>
      <c r="R91" s="21"/>
      <c r="S91" s="1"/>
      <c r="T91" s="1"/>
    </row>
    <row r="92" spans="2:20" x14ac:dyDescent="0.25">
      <c r="B92" s="20">
        <v>12</v>
      </c>
      <c r="C92" s="24" t="s">
        <v>64</v>
      </c>
      <c r="D92" s="20">
        <v>1</v>
      </c>
      <c r="E92" s="27">
        <v>5.5380000000000003</v>
      </c>
      <c r="F92" s="20">
        <v>0.3</v>
      </c>
      <c r="G92" s="20">
        <v>0.6</v>
      </c>
      <c r="H92" s="20" t="s">
        <v>27</v>
      </c>
      <c r="I92" s="20">
        <v>16</v>
      </c>
      <c r="J92" s="20"/>
      <c r="K92" s="20">
        <v>3</v>
      </c>
      <c r="L92" s="29">
        <f>E92</f>
        <v>5.5380000000000003</v>
      </c>
      <c r="M92" s="27">
        <f>(2*47*I92)/1000</f>
        <v>1.504</v>
      </c>
      <c r="N92" s="21">
        <f t="shared" si="25"/>
        <v>7.0419999999999998</v>
      </c>
      <c r="O92" s="27">
        <f t="shared" si="19"/>
        <v>0</v>
      </c>
      <c r="P92" s="1"/>
      <c r="Q92" s="1"/>
      <c r="R92" s="27">
        <f t="shared" ref="R92:R94" si="28">IF(I92=$R$2,$R$3*N92*K92*D92,0)</f>
        <v>33.384296296296291</v>
      </c>
      <c r="S92" s="1"/>
      <c r="T92" s="1"/>
    </row>
    <row r="93" spans="2:20" x14ac:dyDescent="0.25">
      <c r="B93" s="20"/>
      <c r="C93" s="24" t="s">
        <v>64</v>
      </c>
      <c r="D93" s="20">
        <v>1</v>
      </c>
      <c r="E93" s="27">
        <v>5.5380000000000003</v>
      </c>
      <c r="F93" s="20">
        <v>0.3</v>
      </c>
      <c r="G93" s="20">
        <v>0.6</v>
      </c>
      <c r="H93" s="20" t="s">
        <v>25</v>
      </c>
      <c r="I93" s="20">
        <v>16</v>
      </c>
      <c r="J93" s="20"/>
      <c r="K93" s="20">
        <v>2</v>
      </c>
      <c r="L93" s="29">
        <f>E93*0.7</f>
        <v>3.8765999999999998</v>
      </c>
      <c r="M93" s="1"/>
      <c r="N93" s="21">
        <f t="shared" si="25"/>
        <v>3.8765999999999998</v>
      </c>
      <c r="O93" s="27">
        <f t="shared" si="19"/>
        <v>0</v>
      </c>
      <c r="P93" s="1"/>
      <c r="Q93" s="1"/>
      <c r="R93" s="27">
        <f t="shared" si="28"/>
        <v>12.251970370370369</v>
      </c>
      <c r="S93" s="1"/>
      <c r="T93" s="1"/>
    </row>
    <row r="94" spans="2:20" s="34" customFormat="1" x14ac:dyDescent="0.25">
      <c r="B94" s="23"/>
      <c r="C94" s="31" t="s">
        <v>64</v>
      </c>
      <c r="D94" s="23">
        <v>1</v>
      </c>
      <c r="E94" s="28">
        <v>5.5380000000000003</v>
      </c>
      <c r="F94" s="23">
        <v>0.3</v>
      </c>
      <c r="G94" s="23">
        <v>0.6</v>
      </c>
      <c r="H94" s="23" t="s">
        <v>29</v>
      </c>
      <c r="I94" s="23">
        <v>16</v>
      </c>
      <c r="J94" s="23"/>
      <c r="K94" s="23">
        <v>2</v>
      </c>
      <c r="L94" s="33">
        <f>E84/4+E92/4+0.23</f>
        <v>2.5329999999999999</v>
      </c>
      <c r="M94" s="26"/>
      <c r="N94" s="21">
        <f t="shared" si="25"/>
        <v>2.5329999999999999</v>
      </c>
      <c r="O94" s="27">
        <f t="shared" si="19"/>
        <v>0</v>
      </c>
      <c r="P94" s="26"/>
      <c r="Q94" s="26"/>
      <c r="R94" s="27">
        <f t="shared" si="28"/>
        <v>8.0055308641975298</v>
      </c>
      <c r="S94" s="26"/>
      <c r="T94" s="26"/>
    </row>
    <row r="95" spans="2:20" x14ac:dyDescent="0.25">
      <c r="B95" s="20"/>
      <c r="C95" s="24" t="s">
        <v>64</v>
      </c>
      <c r="D95" s="20">
        <v>1</v>
      </c>
      <c r="E95" s="27">
        <v>5.5380000000000003</v>
      </c>
      <c r="F95" s="20">
        <v>0.3</v>
      </c>
      <c r="G95" s="20">
        <v>0.6</v>
      </c>
      <c r="H95" s="20" t="s">
        <v>30</v>
      </c>
      <c r="I95" s="20">
        <v>0</v>
      </c>
      <c r="J95" s="20"/>
      <c r="K95" s="20">
        <v>0</v>
      </c>
      <c r="L95" s="20"/>
      <c r="M95" s="1"/>
      <c r="N95" s="21">
        <f t="shared" si="25"/>
        <v>0</v>
      </c>
      <c r="O95" s="27">
        <f t="shared" si="19"/>
        <v>0</v>
      </c>
      <c r="P95" s="1"/>
      <c r="Q95" s="1"/>
      <c r="R95" s="1"/>
      <c r="S95" s="1"/>
      <c r="T95" s="1"/>
    </row>
    <row r="96" spans="2:20" x14ac:dyDescent="0.25">
      <c r="B96" s="20"/>
      <c r="C96" s="24" t="s">
        <v>64</v>
      </c>
      <c r="D96" s="20">
        <v>1</v>
      </c>
      <c r="E96" s="27">
        <v>5.5380000000000003</v>
      </c>
      <c r="F96" s="20">
        <v>0.3</v>
      </c>
      <c r="G96" s="20">
        <v>0.6</v>
      </c>
      <c r="H96" s="20" t="s">
        <v>31</v>
      </c>
      <c r="I96" s="20">
        <v>0</v>
      </c>
      <c r="J96" s="20"/>
      <c r="K96" s="20">
        <v>0</v>
      </c>
      <c r="L96" s="20"/>
      <c r="M96" s="1"/>
      <c r="N96" s="21">
        <f t="shared" si="25"/>
        <v>0</v>
      </c>
      <c r="O96" s="27">
        <f t="shared" si="19"/>
        <v>0</v>
      </c>
      <c r="P96" s="1"/>
      <c r="Q96" s="1"/>
      <c r="R96" s="1"/>
      <c r="S96" s="1"/>
      <c r="T96" s="1"/>
    </row>
    <row r="97" spans="2:20" x14ac:dyDescent="0.25">
      <c r="B97" s="1"/>
      <c r="C97" s="24" t="s">
        <v>64</v>
      </c>
      <c r="D97" s="20">
        <v>1</v>
      </c>
      <c r="E97" s="27">
        <v>5.5380000000000003</v>
      </c>
      <c r="F97" s="20">
        <v>0.3</v>
      </c>
      <c r="G97" s="20">
        <v>0.6</v>
      </c>
      <c r="H97" s="20" t="s">
        <v>32</v>
      </c>
      <c r="I97" s="20">
        <v>16</v>
      </c>
      <c r="J97" s="1"/>
      <c r="K97" s="20">
        <v>2</v>
      </c>
      <c r="L97" s="21">
        <f>E97</f>
        <v>5.5380000000000003</v>
      </c>
      <c r="M97" s="27">
        <f>(2*56*I97)/1000</f>
        <v>1.792</v>
      </c>
      <c r="N97" s="21">
        <f t="shared" si="25"/>
        <v>7.33</v>
      </c>
      <c r="O97" s="27">
        <f t="shared" si="19"/>
        <v>0</v>
      </c>
      <c r="P97" s="21"/>
      <c r="Q97" s="21"/>
      <c r="R97" s="27">
        <f>IF(I97=$R$2,$R$3*N97*K97*D97,0)</f>
        <v>23.166419753086419</v>
      </c>
      <c r="S97" s="1"/>
      <c r="T97" s="1"/>
    </row>
    <row r="98" spans="2:20" x14ac:dyDescent="0.25">
      <c r="B98" s="1"/>
      <c r="C98" s="24" t="s">
        <v>64</v>
      </c>
      <c r="D98" s="20">
        <v>1</v>
      </c>
      <c r="E98" s="27">
        <v>5.5380000000000003</v>
      </c>
      <c r="F98" s="20">
        <v>0.3</v>
      </c>
      <c r="G98" s="20">
        <v>0.6</v>
      </c>
      <c r="H98" s="20" t="s">
        <v>42</v>
      </c>
      <c r="I98" s="20">
        <v>8</v>
      </c>
      <c r="J98" s="20">
        <v>0.1</v>
      </c>
      <c r="K98" s="21">
        <f>(E98/2)/J98+1</f>
        <v>28.69</v>
      </c>
      <c r="L98" s="20">
        <f t="shared" ref="L98:L99" si="29">2*(F98+G98)</f>
        <v>1.7999999999999998</v>
      </c>
      <c r="M98" s="27">
        <f t="shared" ref="M98:M99" si="30">(2*8*I98)/1000</f>
        <v>0.128</v>
      </c>
      <c r="N98" s="21">
        <f t="shared" si="25"/>
        <v>1.9279999999999999</v>
      </c>
      <c r="O98" s="21">
        <f t="shared" si="19"/>
        <v>21.852570864197528</v>
      </c>
      <c r="P98" s="21"/>
      <c r="Q98" s="21"/>
      <c r="R98" s="21"/>
      <c r="S98" s="1"/>
      <c r="T98" s="1"/>
    </row>
    <row r="99" spans="2:20" x14ac:dyDescent="0.25">
      <c r="B99" s="1"/>
      <c r="C99" s="24" t="s">
        <v>64</v>
      </c>
      <c r="D99" s="20">
        <v>1</v>
      </c>
      <c r="E99" s="27">
        <v>5.5380000000000003</v>
      </c>
      <c r="F99" s="20">
        <v>0.3</v>
      </c>
      <c r="G99" s="20">
        <v>0.6</v>
      </c>
      <c r="H99" s="20" t="s">
        <v>42</v>
      </c>
      <c r="I99" s="20">
        <v>8</v>
      </c>
      <c r="J99" s="20">
        <v>0.15</v>
      </c>
      <c r="K99" s="21">
        <f>(E99/2)/J99+1</f>
        <v>19.46</v>
      </c>
      <c r="L99" s="20">
        <f t="shared" si="29"/>
        <v>1.7999999999999998</v>
      </c>
      <c r="M99" s="27">
        <f t="shared" si="30"/>
        <v>0.128</v>
      </c>
      <c r="N99" s="21">
        <f t="shared" si="25"/>
        <v>1.9279999999999999</v>
      </c>
      <c r="O99" s="21">
        <f t="shared" si="19"/>
        <v>14.822273580246913</v>
      </c>
      <c r="P99" s="21"/>
      <c r="Q99" s="21"/>
      <c r="R99" s="21"/>
      <c r="S99" s="1"/>
      <c r="T99" s="1"/>
    </row>
    <row r="100" spans="2:20" x14ac:dyDescent="0.25">
      <c r="B100" s="20">
        <v>13</v>
      </c>
      <c r="C100" s="24" t="s">
        <v>66</v>
      </c>
      <c r="D100" s="20">
        <v>1</v>
      </c>
      <c r="E100" s="27">
        <f>1.031+1.836</f>
        <v>2.867</v>
      </c>
      <c r="F100" s="20">
        <v>0.3</v>
      </c>
      <c r="G100" s="20">
        <v>0.6</v>
      </c>
      <c r="H100" s="20" t="s">
        <v>27</v>
      </c>
      <c r="I100" s="20">
        <v>16</v>
      </c>
      <c r="J100" s="1"/>
      <c r="K100" s="20">
        <v>3</v>
      </c>
      <c r="L100" s="29">
        <f>E100</f>
        <v>2.867</v>
      </c>
      <c r="M100" s="27">
        <f>(2*47*I100)/1000</f>
        <v>1.504</v>
      </c>
      <c r="N100" s="21">
        <f t="shared" si="25"/>
        <v>4.3710000000000004</v>
      </c>
      <c r="O100" s="27">
        <f t="shared" si="19"/>
        <v>0</v>
      </c>
      <c r="P100" s="1"/>
      <c r="Q100" s="1"/>
      <c r="R100" s="27">
        <f>IF(I100=$R$2,$R$3*N100*K100*D100,0)</f>
        <v>20.721777777777778</v>
      </c>
      <c r="S100" s="1"/>
      <c r="T100" s="1"/>
    </row>
    <row r="101" spans="2:20" x14ac:dyDescent="0.25">
      <c r="B101" s="1"/>
      <c r="C101" s="24" t="s">
        <v>66</v>
      </c>
      <c r="D101" s="20">
        <v>1</v>
      </c>
      <c r="E101" s="27">
        <f t="shared" ref="E101:E108" si="31">1.031+1.836</f>
        <v>2.867</v>
      </c>
      <c r="F101" s="20">
        <v>0.3</v>
      </c>
      <c r="G101" s="20">
        <v>0.6</v>
      </c>
      <c r="H101" s="20" t="s">
        <v>25</v>
      </c>
      <c r="I101" s="23">
        <v>0</v>
      </c>
      <c r="J101" s="1"/>
      <c r="K101" s="1"/>
      <c r="L101" s="1"/>
      <c r="M101" s="1"/>
      <c r="N101" s="21">
        <f t="shared" si="25"/>
        <v>0</v>
      </c>
      <c r="O101" s="27">
        <f t="shared" si="19"/>
        <v>0</v>
      </c>
      <c r="P101" s="1"/>
      <c r="Q101" s="1"/>
      <c r="R101" s="1"/>
      <c r="S101" s="1"/>
      <c r="T101" s="1"/>
    </row>
    <row r="102" spans="2:20" s="34" customFormat="1" x14ac:dyDescent="0.25">
      <c r="B102" s="26"/>
      <c r="C102" s="31" t="s">
        <v>66</v>
      </c>
      <c r="D102" s="23">
        <v>1</v>
      </c>
      <c r="E102" s="28">
        <f t="shared" si="31"/>
        <v>2.867</v>
      </c>
      <c r="F102" s="23">
        <v>0.3</v>
      </c>
      <c r="G102" s="23">
        <v>0.6</v>
      </c>
      <c r="H102" s="23" t="s">
        <v>29</v>
      </c>
      <c r="I102" s="23">
        <v>0</v>
      </c>
      <c r="J102" s="26"/>
      <c r="K102" s="26"/>
      <c r="L102" s="26"/>
      <c r="M102" s="26"/>
      <c r="N102" s="21">
        <f t="shared" si="25"/>
        <v>0</v>
      </c>
      <c r="O102" s="27">
        <f t="shared" si="19"/>
        <v>0</v>
      </c>
      <c r="P102" s="26"/>
      <c r="Q102" s="26"/>
      <c r="R102" s="26"/>
      <c r="S102" s="26"/>
      <c r="T102" s="26"/>
    </row>
    <row r="103" spans="2:20" x14ac:dyDescent="0.25">
      <c r="B103" s="1"/>
      <c r="C103" s="24" t="s">
        <v>66</v>
      </c>
      <c r="D103" s="20">
        <v>1</v>
      </c>
      <c r="E103" s="27">
        <f t="shared" si="31"/>
        <v>2.867</v>
      </c>
      <c r="F103" s="20">
        <v>0.3</v>
      </c>
      <c r="G103" s="20">
        <v>0.6</v>
      </c>
      <c r="H103" s="20" t="s">
        <v>30</v>
      </c>
      <c r="I103" s="23">
        <v>0</v>
      </c>
      <c r="J103" s="1"/>
      <c r="K103" s="1"/>
      <c r="L103" s="1"/>
      <c r="M103" s="1"/>
      <c r="N103" s="21">
        <f t="shared" si="25"/>
        <v>0</v>
      </c>
      <c r="O103" s="27">
        <f t="shared" si="19"/>
        <v>0</v>
      </c>
      <c r="P103" s="1"/>
      <c r="Q103" s="1"/>
      <c r="R103" s="1"/>
      <c r="S103" s="1"/>
      <c r="T103" s="1"/>
    </row>
    <row r="104" spans="2:20" x14ac:dyDescent="0.25">
      <c r="B104" s="1"/>
      <c r="C104" s="24" t="s">
        <v>66</v>
      </c>
      <c r="D104" s="20">
        <v>1</v>
      </c>
      <c r="E104" s="27">
        <f t="shared" si="31"/>
        <v>2.867</v>
      </c>
      <c r="F104" s="20">
        <v>0.3</v>
      </c>
      <c r="G104" s="20">
        <v>0.6</v>
      </c>
      <c r="H104" s="20" t="s">
        <v>31</v>
      </c>
      <c r="I104" s="23">
        <v>0</v>
      </c>
      <c r="J104" s="20"/>
      <c r="K104" s="20"/>
      <c r="L104" s="1"/>
      <c r="M104" s="1"/>
      <c r="N104" s="21">
        <f t="shared" si="25"/>
        <v>0</v>
      </c>
      <c r="O104" s="27">
        <f t="shared" si="19"/>
        <v>0</v>
      </c>
      <c r="P104" s="1"/>
      <c r="Q104" s="1"/>
      <c r="R104" s="1"/>
      <c r="S104" s="1"/>
      <c r="T104" s="1"/>
    </row>
    <row r="105" spans="2:20" x14ac:dyDescent="0.25">
      <c r="B105" s="1"/>
      <c r="C105" s="24" t="s">
        <v>66</v>
      </c>
      <c r="D105" s="20">
        <v>1</v>
      </c>
      <c r="E105" s="27">
        <f t="shared" si="31"/>
        <v>2.867</v>
      </c>
      <c r="F105" s="20">
        <v>0.3</v>
      </c>
      <c r="G105" s="20">
        <v>0.6</v>
      </c>
      <c r="H105" s="20" t="s">
        <v>32</v>
      </c>
      <c r="I105" s="23">
        <v>20</v>
      </c>
      <c r="J105" s="20"/>
      <c r="K105" s="20">
        <v>3</v>
      </c>
      <c r="L105" s="21">
        <f t="shared" ref="L105:L106" si="32">E105</f>
        <v>2.867</v>
      </c>
      <c r="M105" s="27">
        <f t="shared" ref="M105:M106" si="33">(2*56*I105)/1000</f>
        <v>2.2400000000000002</v>
      </c>
      <c r="N105" s="21">
        <f t="shared" si="25"/>
        <v>5.1070000000000002</v>
      </c>
      <c r="O105" s="27">
        <f t="shared" si="19"/>
        <v>0</v>
      </c>
      <c r="P105" s="21"/>
      <c r="Q105" s="21"/>
      <c r="R105" s="21"/>
      <c r="S105" s="27">
        <f>IF(I105=$S$2,$S$3*N105*K105*D105,0)</f>
        <v>37.829629629629629</v>
      </c>
      <c r="T105" s="1"/>
    </row>
    <row r="106" spans="2:20" x14ac:dyDescent="0.25">
      <c r="B106" s="1"/>
      <c r="C106" s="24" t="s">
        <v>66</v>
      </c>
      <c r="D106" s="20">
        <v>1</v>
      </c>
      <c r="E106" s="27">
        <f t="shared" si="31"/>
        <v>2.867</v>
      </c>
      <c r="F106" s="20">
        <v>0.3</v>
      </c>
      <c r="G106" s="20">
        <v>0.6</v>
      </c>
      <c r="H106" s="20" t="s">
        <v>32</v>
      </c>
      <c r="I106" s="23">
        <v>16</v>
      </c>
      <c r="J106" s="20"/>
      <c r="K106" s="20">
        <v>2</v>
      </c>
      <c r="L106" s="21">
        <f t="shared" si="32"/>
        <v>2.867</v>
      </c>
      <c r="M106" s="27">
        <f t="shared" si="33"/>
        <v>1.792</v>
      </c>
      <c r="N106" s="21">
        <f t="shared" si="25"/>
        <v>4.6589999999999998</v>
      </c>
      <c r="O106" s="27">
        <f t="shared" si="19"/>
        <v>0</v>
      </c>
      <c r="P106" s="21"/>
      <c r="Q106" s="21"/>
      <c r="R106" s="27">
        <f>IF(I106=$R$2,$R$3*N106*K106*D106,0)</f>
        <v>14.724740740740739</v>
      </c>
      <c r="S106" s="1"/>
      <c r="T106" s="1"/>
    </row>
    <row r="107" spans="2:20" x14ac:dyDescent="0.25">
      <c r="B107" s="1"/>
      <c r="C107" s="24" t="s">
        <v>66</v>
      </c>
      <c r="D107" s="20">
        <v>1</v>
      </c>
      <c r="E107" s="27">
        <f t="shared" si="31"/>
        <v>2.867</v>
      </c>
      <c r="F107" s="20">
        <v>0.3</v>
      </c>
      <c r="G107" s="20">
        <v>0.6</v>
      </c>
      <c r="H107" s="20" t="s">
        <v>42</v>
      </c>
      <c r="I107" s="23">
        <v>8</v>
      </c>
      <c r="J107" s="20">
        <v>0.1</v>
      </c>
      <c r="K107" s="21">
        <f>(E107/2)/J107+1</f>
        <v>15.334999999999999</v>
      </c>
      <c r="L107" s="20">
        <f t="shared" ref="L107:L108" si="34">2*(F107+G107)</f>
        <v>1.7999999999999998</v>
      </c>
      <c r="M107" s="27">
        <f t="shared" ref="M107:M108" si="35">(2*8*I107)/1000</f>
        <v>0.128</v>
      </c>
      <c r="N107" s="21">
        <f t="shared" si="25"/>
        <v>1.9279999999999999</v>
      </c>
      <c r="O107" s="21">
        <f t="shared" si="19"/>
        <v>11.680347654320986</v>
      </c>
      <c r="P107" s="21"/>
      <c r="Q107" s="21"/>
      <c r="R107" s="21"/>
      <c r="S107" s="1"/>
      <c r="T107" s="1"/>
    </row>
    <row r="108" spans="2:20" x14ac:dyDescent="0.25">
      <c r="B108" s="1"/>
      <c r="C108" s="24" t="s">
        <v>66</v>
      </c>
      <c r="D108" s="20">
        <v>1</v>
      </c>
      <c r="E108" s="27">
        <f t="shared" si="31"/>
        <v>2.867</v>
      </c>
      <c r="F108" s="20">
        <v>0.3</v>
      </c>
      <c r="G108" s="20">
        <v>0.6</v>
      </c>
      <c r="H108" s="20" t="s">
        <v>42</v>
      </c>
      <c r="I108" s="23">
        <v>8</v>
      </c>
      <c r="J108" s="20">
        <v>0.1</v>
      </c>
      <c r="K108" s="21">
        <f>(E108/2)/J108+1</f>
        <v>15.334999999999999</v>
      </c>
      <c r="L108" s="20">
        <f t="shared" si="34"/>
        <v>1.7999999999999998</v>
      </c>
      <c r="M108" s="27">
        <f t="shared" si="35"/>
        <v>0.128</v>
      </c>
      <c r="N108" s="21">
        <f t="shared" si="25"/>
        <v>1.9279999999999999</v>
      </c>
      <c r="O108" s="21">
        <f t="shared" si="19"/>
        <v>11.680347654320986</v>
      </c>
      <c r="P108" s="21"/>
      <c r="Q108" s="21"/>
      <c r="R108" s="21"/>
      <c r="S108" s="1"/>
      <c r="T108" s="1"/>
    </row>
    <row r="109" spans="2:20" x14ac:dyDescent="0.25">
      <c r="B109" s="20">
        <v>14</v>
      </c>
      <c r="C109" s="24" t="s">
        <v>67</v>
      </c>
      <c r="D109" s="20">
        <v>1</v>
      </c>
      <c r="E109" s="27">
        <v>5.2519999999999998</v>
      </c>
      <c r="F109" s="20">
        <v>0.38</v>
      </c>
      <c r="G109" s="20">
        <v>0.6</v>
      </c>
      <c r="H109" s="20" t="s">
        <v>27</v>
      </c>
      <c r="I109" s="20">
        <v>20</v>
      </c>
      <c r="J109" s="1"/>
      <c r="K109" s="20">
        <v>3</v>
      </c>
      <c r="L109" s="29">
        <f t="shared" ref="L109" si="36">E109</f>
        <v>5.2519999999999998</v>
      </c>
      <c r="M109" s="27">
        <f t="shared" ref="M109:M110" si="37">(2*47*I109)/1000</f>
        <v>1.88</v>
      </c>
      <c r="N109" s="21">
        <f t="shared" si="25"/>
        <v>7.1319999999999997</v>
      </c>
      <c r="O109" s="27">
        <f t="shared" si="19"/>
        <v>0</v>
      </c>
      <c r="P109" s="1"/>
      <c r="Q109" s="1"/>
      <c r="R109" s="1"/>
      <c r="S109" s="27">
        <f>IF(I109=$S$2,$S$3*N109*K109*D109,0)</f>
        <v>52.829629629629622</v>
      </c>
      <c r="T109" s="1"/>
    </row>
    <row r="110" spans="2:20" x14ac:dyDescent="0.25">
      <c r="B110" s="20"/>
      <c r="C110" s="24" t="s">
        <v>67</v>
      </c>
      <c r="D110" s="20">
        <v>1</v>
      </c>
      <c r="E110" s="27">
        <v>5.2519999999999998</v>
      </c>
      <c r="F110" s="20">
        <v>0.38</v>
      </c>
      <c r="G110" s="20">
        <v>0.6</v>
      </c>
      <c r="H110" s="20" t="s">
        <v>27</v>
      </c>
      <c r="I110" s="20">
        <v>16</v>
      </c>
      <c r="J110" s="1"/>
      <c r="K110" s="20">
        <v>3</v>
      </c>
      <c r="L110" s="29">
        <f>E109</f>
        <v>5.2519999999999998</v>
      </c>
      <c r="M110" s="27">
        <f t="shared" si="37"/>
        <v>1.504</v>
      </c>
      <c r="N110" s="21">
        <f t="shared" si="25"/>
        <v>6.7560000000000002</v>
      </c>
      <c r="O110" s="27">
        <f t="shared" si="19"/>
        <v>0</v>
      </c>
      <c r="P110" s="1"/>
      <c r="Q110" s="1"/>
      <c r="R110" s="27">
        <f>IF(I110=$R$2,$R$3*N110*K110*D110,0)</f>
        <v>32.028444444444446</v>
      </c>
      <c r="S110" s="1"/>
      <c r="T110" s="1"/>
    </row>
    <row r="111" spans="2:20" x14ac:dyDescent="0.25">
      <c r="B111" s="1"/>
      <c r="C111" s="24" t="s">
        <v>67</v>
      </c>
      <c r="D111" s="20">
        <v>1</v>
      </c>
      <c r="E111" s="27">
        <v>5.2519999999999998</v>
      </c>
      <c r="F111" s="20">
        <v>0.38</v>
      </c>
      <c r="G111" s="20">
        <v>0.6</v>
      </c>
      <c r="H111" s="20" t="s">
        <v>25</v>
      </c>
      <c r="I111" s="1"/>
      <c r="J111" s="1"/>
      <c r="K111" s="1"/>
      <c r="L111" s="1"/>
      <c r="M111" s="1"/>
      <c r="N111" s="21">
        <f t="shared" si="25"/>
        <v>0</v>
      </c>
      <c r="O111" s="27">
        <f t="shared" si="19"/>
        <v>0</v>
      </c>
      <c r="P111" s="1"/>
      <c r="Q111" s="1"/>
      <c r="R111" s="1"/>
      <c r="S111" s="1"/>
      <c r="T111" s="1"/>
    </row>
    <row r="112" spans="2:20" s="34" customFormat="1" x14ac:dyDescent="0.25">
      <c r="B112" s="26"/>
      <c r="C112" s="31" t="s">
        <v>67</v>
      </c>
      <c r="D112" s="23">
        <v>1</v>
      </c>
      <c r="E112" s="28">
        <v>5.2519999999999998</v>
      </c>
      <c r="F112" s="23">
        <v>0.38</v>
      </c>
      <c r="G112" s="23">
        <v>0.6</v>
      </c>
      <c r="H112" s="23" t="s">
        <v>29</v>
      </c>
      <c r="I112" s="23">
        <v>20</v>
      </c>
      <c r="J112" s="26"/>
      <c r="K112" s="23">
        <v>3</v>
      </c>
      <c r="L112" s="33">
        <f>E110/4+6.593/4+1.8</f>
        <v>4.7612499999999995</v>
      </c>
      <c r="M112" s="26"/>
      <c r="N112" s="21">
        <f t="shared" si="25"/>
        <v>4.7612499999999995</v>
      </c>
      <c r="O112" s="27">
        <f t="shared" si="19"/>
        <v>0</v>
      </c>
      <c r="P112" s="26"/>
      <c r="Q112" s="26"/>
      <c r="R112" s="26"/>
      <c r="S112" s="27">
        <f>IF(I112=$S$2,$S$3*N112*K112*D112,0)</f>
        <v>35.268518518518512</v>
      </c>
      <c r="T112" s="26"/>
    </row>
    <row r="113" spans="2:20" x14ac:dyDescent="0.25">
      <c r="B113" s="1"/>
      <c r="C113" s="24" t="s">
        <v>67</v>
      </c>
      <c r="D113" s="20">
        <v>1</v>
      </c>
      <c r="E113" s="27">
        <v>5.2519999999999998</v>
      </c>
      <c r="F113" s="20">
        <v>0.38</v>
      </c>
      <c r="G113" s="20">
        <v>0.6</v>
      </c>
      <c r="H113" s="20" t="s">
        <v>30</v>
      </c>
      <c r="I113" s="20">
        <v>0</v>
      </c>
      <c r="J113" s="1"/>
      <c r="K113" s="1"/>
      <c r="L113" s="1"/>
      <c r="M113" s="1"/>
      <c r="N113" s="21">
        <f t="shared" si="25"/>
        <v>0</v>
      </c>
      <c r="O113" s="27">
        <f t="shared" si="19"/>
        <v>0</v>
      </c>
      <c r="P113" s="1"/>
      <c r="Q113" s="1"/>
      <c r="R113" s="1"/>
      <c r="S113" s="1"/>
      <c r="T113" s="1"/>
    </row>
    <row r="114" spans="2:20" x14ac:dyDescent="0.25">
      <c r="B114" s="1"/>
      <c r="C114" s="24" t="s">
        <v>67</v>
      </c>
      <c r="D114" s="20">
        <v>1</v>
      </c>
      <c r="E114" s="27">
        <v>5.2519999999999998</v>
      </c>
      <c r="F114" s="20">
        <v>0.38</v>
      </c>
      <c r="G114" s="20">
        <v>0.6</v>
      </c>
      <c r="H114" s="20" t="s">
        <v>31</v>
      </c>
      <c r="I114" s="20">
        <v>16</v>
      </c>
      <c r="J114" s="20"/>
      <c r="K114" s="20">
        <v>3</v>
      </c>
      <c r="L114" s="20">
        <f>E114/4</f>
        <v>1.3129999999999999</v>
      </c>
      <c r="M114" s="1">
        <f>(56*I114)/1000</f>
        <v>0.89600000000000002</v>
      </c>
      <c r="N114" s="21">
        <f t="shared" si="25"/>
        <v>2.2090000000000001</v>
      </c>
      <c r="O114" s="27">
        <f t="shared" si="19"/>
        <v>0</v>
      </c>
      <c r="P114" s="1"/>
      <c r="Q114" s="1"/>
      <c r="R114" s="27">
        <f t="shared" ref="R114:R115" si="38">IF(I114=$R$2,$R$3*N114*K114*D114,0)</f>
        <v>10.472296296296296</v>
      </c>
      <c r="S114" s="1"/>
      <c r="T114" s="1"/>
    </row>
    <row r="115" spans="2:20" x14ac:dyDescent="0.25">
      <c r="B115" s="1"/>
      <c r="C115" s="24" t="s">
        <v>67</v>
      </c>
      <c r="D115" s="20">
        <v>1</v>
      </c>
      <c r="E115" s="27">
        <v>5.2519999999999998</v>
      </c>
      <c r="F115" s="20">
        <v>0.38</v>
      </c>
      <c r="G115" s="20">
        <v>0.6</v>
      </c>
      <c r="H115" s="20" t="s">
        <v>32</v>
      </c>
      <c r="I115" s="20">
        <v>16</v>
      </c>
      <c r="J115" s="20"/>
      <c r="K115" s="20">
        <v>3</v>
      </c>
      <c r="L115" s="21">
        <f>E115</f>
        <v>5.2519999999999998</v>
      </c>
      <c r="M115" s="27">
        <f>(2*56*I115)/1000</f>
        <v>1.792</v>
      </c>
      <c r="N115" s="21">
        <f t="shared" si="25"/>
        <v>7.0439999999999996</v>
      </c>
      <c r="O115" s="27">
        <f t="shared" si="19"/>
        <v>0</v>
      </c>
      <c r="P115" s="21"/>
      <c r="Q115" s="21"/>
      <c r="R115" s="27">
        <f t="shared" si="38"/>
        <v>33.393777777777771</v>
      </c>
      <c r="S115" s="1"/>
      <c r="T115" s="1"/>
    </row>
    <row r="116" spans="2:20" x14ac:dyDescent="0.25">
      <c r="B116" s="1"/>
      <c r="C116" s="24" t="s">
        <v>67</v>
      </c>
      <c r="D116" s="20">
        <v>1</v>
      </c>
      <c r="E116" s="27">
        <v>5.2519999999999998</v>
      </c>
      <c r="F116" s="20">
        <v>0.38</v>
      </c>
      <c r="G116" s="20">
        <v>0.6</v>
      </c>
      <c r="H116" s="20" t="s">
        <v>42</v>
      </c>
      <c r="I116" s="20">
        <v>10</v>
      </c>
      <c r="J116" s="20">
        <v>0.1</v>
      </c>
      <c r="K116" s="21">
        <f>(E116/2)/J116+1</f>
        <v>27.259999999999998</v>
      </c>
      <c r="L116" s="20">
        <f t="shared" ref="L116:L117" si="39">2*(F116+G116)</f>
        <v>1.96</v>
      </c>
      <c r="M116" s="27">
        <f t="shared" ref="M116:M117" si="40">(2*8*I116)/1000</f>
        <v>0.16</v>
      </c>
      <c r="N116" s="21">
        <f t="shared" si="25"/>
        <v>2.12</v>
      </c>
      <c r="O116" s="27">
        <f t="shared" si="19"/>
        <v>0</v>
      </c>
      <c r="P116" s="21">
        <f t="shared" ref="P116:P117" si="41">IF(I116=$P$2,$P$3*N116*K116*D116,0)</f>
        <v>35.673580246913581</v>
      </c>
      <c r="Q116" s="21"/>
      <c r="R116" s="21"/>
      <c r="S116" s="1"/>
      <c r="T116" s="1"/>
    </row>
    <row r="117" spans="2:20" x14ac:dyDescent="0.25">
      <c r="B117" s="1"/>
      <c r="C117" s="24" t="s">
        <v>67</v>
      </c>
      <c r="D117" s="20">
        <v>1</v>
      </c>
      <c r="E117" s="27">
        <v>5.2519999999999998</v>
      </c>
      <c r="F117" s="20">
        <v>0.38</v>
      </c>
      <c r="G117" s="20">
        <v>0.6</v>
      </c>
      <c r="H117" s="20" t="s">
        <v>42</v>
      </c>
      <c r="I117" s="20">
        <v>10</v>
      </c>
      <c r="J117" s="20">
        <v>0.15</v>
      </c>
      <c r="K117" s="21">
        <f>(E117/2)/J117+1</f>
        <v>18.506666666666668</v>
      </c>
      <c r="L117" s="20">
        <f t="shared" si="39"/>
        <v>1.96</v>
      </c>
      <c r="M117" s="27">
        <f t="shared" si="40"/>
        <v>0.16</v>
      </c>
      <c r="N117" s="21">
        <f t="shared" si="25"/>
        <v>2.12</v>
      </c>
      <c r="O117" s="27">
        <f t="shared" si="19"/>
        <v>0</v>
      </c>
      <c r="P117" s="21">
        <f t="shared" si="41"/>
        <v>24.218600823045268</v>
      </c>
      <c r="Q117" s="21"/>
      <c r="R117" s="21"/>
      <c r="S117" s="1"/>
      <c r="T117" s="1"/>
    </row>
    <row r="118" spans="2:20" x14ac:dyDescent="0.25">
      <c r="B118" s="20">
        <v>15</v>
      </c>
      <c r="C118" s="24" t="s">
        <v>68</v>
      </c>
      <c r="D118" s="20">
        <v>1</v>
      </c>
      <c r="E118" s="27">
        <v>3.6739999999999999</v>
      </c>
      <c r="F118" s="20">
        <v>0.3</v>
      </c>
      <c r="G118" s="20">
        <v>0.38</v>
      </c>
      <c r="H118" s="20" t="s">
        <v>27</v>
      </c>
      <c r="I118" s="20">
        <v>16</v>
      </c>
      <c r="J118" s="1"/>
      <c r="K118" s="20">
        <v>2</v>
      </c>
      <c r="L118" s="29">
        <f>E118</f>
        <v>3.6739999999999999</v>
      </c>
      <c r="M118" s="27">
        <f>(2*47*I118)/1000</f>
        <v>1.504</v>
      </c>
      <c r="N118" s="21">
        <f t="shared" si="25"/>
        <v>5.1779999999999999</v>
      </c>
      <c r="O118" s="27">
        <f t="shared" si="19"/>
        <v>0</v>
      </c>
      <c r="P118" s="1"/>
      <c r="Q118" s="1"/>
      <c r="R118" s="27">
        <f t="shared" ref="R118:R119" si="42">IF(I118=$R$2,$R$3*N118*K118*D118,0)</f>
        <v>16.365037037037037</v>
      </c>
      <c r="S118" s="1"/>
      <c r="T118" s="1"/>
    </row>
    <row r="119" spans="2:20" x14ac:dyDescent="0.25">
      <c r="B119" s="1"/>
      <c r="C119" s="24" t="s">
        <v>68</v>
      </c>
      <c r="D119" s="20">
        <v>1</v>
      </c>
      <c r="E119" s="27">
        <v>3.6739999999999999</v>
      </c>
      <c r="F119" s="20">
        <v>0.3</v>
      </c>
      <c r="G119" s="20">
        <v>0.38</v>
      </c>
      <c r="H119" s="20" t="s">
        <v>25</v>
      </c>
      <c r="I119" s="20">
        <v>16</v>
      </c>
      <c r="J119" s="1"/>
      <c r="K119" s="20">
        <v>2</v>
      </c>
      <c r="L119" s="29">
        <f>E119*0.7</f>
        <v>2.5717999999999996</v>
      </c>
      <c r="M119" s="1"/>
      <c r="N119" s="21">
        <f t="shared" si="25"/>
        <v>2.5717999999999996</v>
      </c>
      <c r="O119" s="27">
        <f t="shared" si="19"/>
        <v>0</v>
      </c>
      <c r="P119" s="1"/>
      <c r="Q119" s="1"/>
      <c r="R119" s="27">
        <f t="shared" si="42"/>
        <v>8.1281580246913556</v>
      </c>
      <c r="S119" s="1"/>
      <c r="T119" s="1"/>
    </row>
    <row r="120" spans="2:20" s="34" customFormat="1" x14ac:dyDescent="0.25">
      <c r="B120" s="26"/>
      <c r="C120" s="31" t="s">
        <v>68</v>
      </c>
      <c r="D120" s="23">
        <v>1</v>
      </c>
      <c r="E120" s="28">
        <v>3.6739999999999999</v>
      </c>
      <c r="F120" s="23">
        <v>0.3</v>
      </c>
      <c r="G120" s="23">
        <v>0.38</v>
      </c>
      <c r="H120" s="23" t="s">
        <v>29</v>
      </c>
      <c r="I120" s="23">
        <v>0</v>
      </c>
      <c r="J120" s="26"/>
      <c r="K120" s="26"/>
      <c r="L120" s="26"/>
      <c r="M120" s="26"/>
      <c r="N120" s="21">
        <f t="shared" si="25"/>
        <v>0</v>
      </c>
      <c r="O120" s="27">
        <f t="shared" si="19"/>
        <v>0</v>
      </c>
      <c r="P120" s="26"/>
      <c r="Q120" s="26"/>
      <c r="R120" s="26"/>
      <c r="S120" s="26"/>
      <c r="T120" s="26"/>
    </row>
    <row r="121" spans="2:20" x14ac:dyDescent="0.25">
      <c r="B121" s="1"/>
      <c r="C121" s="24" t="s">
        <v>68</v>
      </c>
      <c r="D121" s="20">
        <v>1</v>
      </c>
      <c r="E121" s="27">
        <v>3.6739999999999999</v>
      </c>
      <c r="F121" s="20">
        <v>0.3</v>
      </c>
      <c r="G121" s="20">
        <v>0.38</v>
      </c>
      <c r="H121" s="20" t="s">
        <v>30</v>
      </c>
      <c r="I121" s="20">
        <v>0</v>
      </c>
      <c r="J121" s="1"/>
      <c r="K121" s="1"/>
      <c r="L121" s="1"/>
      <c r="M121" s="1"/>
      <c r="N121" s="21">
        <f t="shared" si="25"/>
        <v>0</v>
      </c>
      <c r="O121" s="27">
        <f t="shared" si="19"/>
        <v>0</v>
      </c>
      <c r="P121" s="1"/>
      <c r="Q121" s="1"/>
      <c r="R121" s="1"/>
      <c r="S121" s="1"/>
      <c r="T121" s="1"/>
    </row>
    <row r="122" spans="2:20" x14ac:dyDescent="0.25">
      <c r="B122" s="1"/>
      <c r="C122" s="24" t="s">
        <v>68</v>
      </c>
      <c r="D122" s="20">
        <v>1</v>
      </c>
      <c r="E122" s="27">
        <v>3.6739999999999999</v>
      </c>
      <c r="F122" s="20">
        <v>0.3</v>
      </c>
      <c r="G122" s="20">
        <v>0.38</v>
      </c>
      <c r="H122" s="20" t="s">
        <v>31</v>
      </c>
      <c r="I122" s="20">
        <v>12</v>
      </c>
      <c r="J122" s="20"/>
      <c r="K122" s="20">
        <v>2</v>
      </c>
      <c r="L122" s="20">
        <f>E122/4</f>
        <v>0.91849999999999998</v>
      </c>
      <c r="M122" s="1">
        <f>(56*I122)/1000</f>
        <v>0.67200000000000004</v>
      </c>
      <c r="N122" s="21">
        <f t="shared" si="25"/>
        <v>1.5905</v>
      </c>
      <c r="O122" s="27">
        <f t="shared" si="19"/>
        <v>0</v>
      </c>
      <c r="P122" s="1"/>
      <c r="Q122" s="21">
        <f t="shared" ref="Q122:Q123" si="43">IF(I122=$Q$2,$Q$3*N122*K122*D122,0)</f>
        <v>2.8275555555555556</v>
      </c>
      <c r="R122" s="1"/>
      <c r="S122" s="1"/>
      <c r="T122" s="1"/>
    </row>
    <row r="123" spans="2:20" x14ac:dyDescent="0.25">
      <c r="B123" s="1"/>
      <c r="C123" s="24" t="s">
        <v>68</v>
      </c>
      <c r="D123" s="20">
        <v>1</v>
      </c>
      <c r="E123" s="27">
        <v>3.6739999999999999</v>
      </c>
      <c r="F123" s="20">
        <v>0.3</v>
      </c>
      <c r="G123" s="20">
        <v>0.38</v>
      </c>
      <c r="H123" s="20" t="s">
        <v>32</v>
      </c>
      <c r="I123" s="20">
        <v>12</v>
      </c>
      <c r="J123" s="20"/>
      <c r="K123" s="20">
        <v>2</v>
      </c>
      <c r="L123" s="21">
        <f>E123</f>
        <v>3.6739999999999999</v>
      </c>
      <c r="M123" s="27">
        <f>(2*56*I123)/1000</f>
        <v>1.3440000000000001</v>
      </c>
      <c r="N123" s="21">
        <f t="shared" si="25"/>
        <v>5.0179999999999998</v>
      </c>
      <c r="O123" s="27">
        <f t="shared" si="19"/>
        <v>0</v>
      </c>
      <c r="P123" s="21"/>
      <c r="Q123" s="21">
        <f t="shared" si="43"/>
        <v>8.9208888888888875</v>
      </c>
      <c r="R123" s="21"/>
      <c r="S123" s="1"/>
      <c r="T123" s="1"/>
    </row>
    <row r="124" spans="2:20" x14ac:dyDescent="0.25">
      <c r="B124" s="1"/>
      <c r="C124" s="24" t="s">
        <v>68</v>
      </c>
      <c r="D124" s="20">
        <v>1</v>
      </c>
      <c r="E124" s="27">
        <v>3.6739999999999999</v>
      </c>
      <c r="F124" s="20">
        <v>0.3</v>
      </c>
      <c r="G124" s="20">
        <v>0.38</v>
      </c>
      <c r="H124" s="20" t="s">
        <v>42</v>
      </c>
      <c r="I124" s="20">
        <v>8</v>
      </c>
      <c r="J124" s="20">
        <v>0.1</v>
      </c>
      <c r="K124" s="21">
        <f>(E124/2)/J124+1</f>
        <v>19.369999999999997</v>
      </c>
      <c r="L124" s="20">
        <f t="shared" ref="L124:L125" si="44">2*(F124+G124)</f>
        <v>1.3599999999999999</v>
      </c>
      <c r="M124" s="27">
        <f t="shared" ref="M124:M125" si="45">(2*8*I124)/1000</f>
        <v>0.128</v>
      </c>
      <c r="N124" s="21">
        <f t="shared" si="25"/>
        <v>1.488</v>
      </c>
      <c r="O124" s="21">
        <f t="shared" si="19"/>
        <v>11.386690370370369</v>
      </c>
      <c r="P124" s="21"/>
      <c r="Q124" s="21"/>
      <c r="R124" s="21"/>
      <c r="S124" s="1"/>
      <c r="T124" s="1"/>
    </row>
    <row r="125" spans="2:20" x14ac:dyDescent="0.25">
      <c r="B125" s="1"/>
      <c r="C125" s="24" t="s">
        <v>68</v>
      </c>
      <c r="D125" s="20">
        <v>1</v>
      </c>
      <c r="E125" s="27">
        <v>3.6739999999999999</v>
      </c>
      <c r="F125" s="20">
        <v>0.3</v>
      </c>
      <c r="G125" s="20">
        <v>0.38</v>
      </c>
      <c r="H125" s="20" t="s">
        <v>42</v>
      </c>
      <c r="I125" s="20">
        <v>8</v>
      </c>
      <c r="J125" s="20">
        <v>0.15</v>
      </c>
      <c r="K125" s="21">
        <f>(E125/2)/J125+1</f>
        <v>13.246666666666666</v>
      </c>
      <c r="L125" s="20">
        <f t="shared" si="44"/>
        <v>1.3599999999999999</v>
      </c>
      <c r="M125" s="27">
        <f t="shared" si="45"/>
        <v>0.128</v>
      </c>
      <c r="N125" s="21">
        <f t="shared" si="25"/>
        <v>1.488</v>
      </c>
      <c r="O125" s="21">
        <f t="shared" si="19"/>
        <v>7.7870775308641971</v>
      </c>
      <c r="P125" s="21"/>
      <c r="Q125" s="21"/>
      <c r="R125" s="21"/>
      <c r="S125" s="1"/>
      <c r="T125" s="1"/>
    </row>
    <row r="126" spans="2:20" x14ac:dyDescent="0.25">
      <c r="B126" s="20">
        <v>16</v>
      </c>
      <c r="C126" s="24" t="s">
        <v>69</v>
      </c>
      <c r="D126" s="20">
        <v>2</v>
      </c>
      <c r="E126" s="27">
        <v>6.5540000000000003</v>
      </c>
      <c r="F126" s="20">
        <v>0.38</v>
      </c>
      <c r="G126" s="20">
        <v>0.6</v>
      </c>
      <c r="H126" s="20" t="s">
        <v>27</v>
      </c>
      <c r="I126" s="23">
        <v>20</v>
      </c>
      <c r="J126" s="20"/>
      <c r="K126" s="20">
        <v>3</v>
      </c>
      <c r="L126" s="29">
        <f t="shared" ref="L126" si="46">E126</f>
        <v>6.5540000000000003</v>
      </c>
      <c r="M126" s="27">
        <f t="shared" ref="M126:M127" si="47">(2*47*I126)/1000</f>
        <v>1.88</v>
      </c>
      <c r="N126" s="21">
        <f t="shared" si="25"/>
        <v>8.4340000000000011</v>
      </c>
      <c r="O126" s="27">
        <f t="shared" si="19"/>
        <v>0</v>
      </c>
      <c r="P126" s="1"/>
      <c r="Q126" s="1"/>
      <c r="R126" s="1"/>
      <c r="S126" s="27">
        <f>IF(I126=$S$2,$S$3*N126*K126*D126,0)</f>
        <v>124.94814814814816</v>
      </c>
      <c r="T126" s="1"/>
    </row>
    <row r="127" spans="2:20" x14ac:dyDescent="0.25">
      <c r="B127" s="20"/>
      <c r="C127" s="24" t="s">
        <v>69</v>
      </c>
      <c r="D127" s="20">
        <v>2</v>
      </c>
      <c r="E127" s="27">
        <v>6.5540000000000003</v>
      </c>
      <c r="F127" s="20">
        <v>0.38</v>
      </c>
      <c r="G127" s="20">
        <v>0.6</v>
      </c>
      <c r="H127" s="20" t="s">
        <v>27</v>
      </c>
      <c r="I127" s="23">
        <v>16</v>
      </c>
      <c r="J127" s="20"/>
      <c r="K127" s="20">
        <v>3</v>
      </c>
      <c r="L127" s="29">
        <f>E126</f>
        <v>6.5540000000000003</v>
      </c>
      <c r="M127" s="27">
        <f t="shared" si="47"/>
        <v>1.504</v>
      </c>
      <c r="N127" s="21">
        <f t="shared" si="25"/>
        <v>8.0579999999999998</v>
      </c>
      <c r="O127" s="27">
        <f t="shared" si="19"/>
        <v>0</v>
      </c>
      <c r="P127" s="1"/>
      <c r="Q127" s="1"/>
      <c r="R127" s="27">
        <f>IF(I127=$R$2,$R$3*N127*K127*D127,0)</f>
        <v>76.401777777777767</v>
      </c>
      <c r="S127" s="1"/>
      <c r="T127" s="1"/>
    </row>
    <row r="128" spans="2:20" x14ac:dyDescent="0.25">
      <c r="B128" s="20"/>
      <c r="C128" s="24" t="s">
        <v>69</v>
      </c>
      <c r="D128" s="20">
        <v>2</v>
      </c>
      <c r="E128" s="27">
        <v>6.5540000000000003</v>
      </c>
      <c r="F128" s="20">
        <v>0.38</v>
      </c>
      <c r="G128" s="20">
        <v>0.6</v>
      </c>
      <c r="H128" s="20" t="s">
        <v>25</v>
      </c>
      <c r="I128" s="23">
        <v>0</v>
      </c>
      <c r="J128" s="20"/>
      <c r="K128" s="20"/>
      <c r="L128" s="20"/>
      <c r="M128" s="1"/>
      <c r="N128" s="21">
        <f t="shared" si="25"/>
        <v>0</v>
      </c>
      <c r="O128" s="27">
        <f t="shared" si="19"/>
        <v>0</v>
      </c>
      <c r="P128" s="1"/>
      <c r="Q128" s="1"/>
      <c r="R128" s="1"/>
      <c r="S128" s="1"/>
      <c r="T128" s="1"/>
    </row>
    <row r="129" spans="2:20" s="34" customFormat="1" ht="26.25" customHeight="1" x14ac:dyDescent="0.25">
      <c r="B129" s="23"/>
      <c r="C129" s="31" t="s">
        <v>69</v>
      </c>
      <c r="D129" s="23">
        <v>2</v>
      </c>
      <c r="E129" s="28">
        <v>6.5540000000000003</v>
      </c>
      <c r="F129" s="23">
        <v>0.38</v>
      </c>
      <c r="G129" s="23">
        <v>0.6</v>
      </c>
      <c r="H129" s="23" t="s">
        <v>29</v>
      </c>
      <c r="I129" s="23">
        <v>0</v>
      </c>
      <c r="J129" s="23"/>
      <c r="K129" s="23"/>
      <c r="L129" s="23"/>
      <c r="M129" s="26"/>
      <c r="N129" s="21">
        <f t="shared" si="25"/>
        <v>0</v>
      </c>
      <c r="O129" s="27">
        <f t="shared" si="19"/>
        <v>0</v>
      </c>
      <c r="P129" s="26"/>
      <c r="Q129" s="26"/>
      <c r="R129" s="26"/>
      <c r="S129" s="26"/>
      <c r="T129" s="26"/>
    </row>
    <row r="130" spans="2:20" x14ac:dyDescent="0.25">
      <c r="B130" s="20"/>
      <c r="C130" s="24" t="s">
        <v>69</v>
      </c>
      <c r="D130" s="20">
        <v>2</v>
      </c>
      <c r="E130" s="27">
        <v>6.5540000000000003</v>
      </c>
      <c r="F130" s="20">
        <v>0.38</v>
      </c>
      <c r="G130" s="20">
        <v>0.6</v>
      </c>
      <c r="H130" s="20" t="s">
        <v>30</v>
      </c>
      <c r="I130" s="23">
        <v>0</v>
      </c>
      <c r="J130" s="20"/>
      <c r="K130" s="20"/>
      <c r="L130" s="20"/>
      <c r="M130" s="1"/>
      <c r="N130" s="21">
        <f t="shared" si="25"/>
        <v>0</v>
      </c>
      <c r="O130" s="27">
        <f t="shared" si="19"/>
        <v>0</v>
      </c>
      <c r="P130" s="1"/>
      <c r="Q130" s="1"/>
      <c r="R130" s="1"/>
      <c r="S130" s="1"/>
      <c r="T130" s="1"/>
    </row>
    <row r="131" spans="2:20" x14ac:dyDescent="0.25">
      <c r="B131" s="20"/>
      <c r="C131" s="24" t="s">
        <v>69</v>
      </c>
      <c r="D131" s="20">
        <v>2</v>
      </c>
      <c r="E131" s="27">
        <v>6.5540000000000003</v>
      </c>
      <c r="F131" s="20">
        <v>0.38</v>
      </c>
      <c r="G131" s="20">
        <v>0.6</v>
      </c>
      <c r="H131" s="20" t="s">
        <v>31</v>
      </c>
      <c r="I131" s="23">
        <v>16</v>
      </c>
      <c r="J131" s="20"/>
      <c r="K131" s="20">
        <v>3</v>
      </c>
      <c r="L131" s="20">
        <f>E131/4</f>
        <v>1.6385000000000001</v>
      </c>
      <c r="M131" s="1">
        <f>(56*I131)/1000</f>
        <v>0.89600000000000002</v>
      </c>
      <c r="N131" s="21">
        <f t="shared" si="25"/>
        <v>2.5345</v>
      </c>
      <c r="O131" s="27">
        <f t="shared" si="19"/>
        <v>0</v>
      </c>
      <c r="P131" s="1"/>
      <c r="Q131" s="1"/>
      <c r="R131" s="27">
        <f>IF(I131=$R$2,$R$3*N131*K131*D131,0)</f>
        <v>24.030814814814814</v>
      </c>
      <c r="S131" s="1"/>
      <c r="T131" s="1"/>
    </row>
    <row r="132" spans="2:20" x14ac:dyDescent="0.25">
      <c r="B132" s="20"/>
      <c r="C132" s="24" t="s">
        <v>69</v>
      </c>
      <c r="D132" s="20">
        <v>2</v>
      </c>
      <c r="E132" s="27">
        <v>6.5540000000000003</v>
      </c>
      <c r="F132" s="20">
        <v>0.38</v>
      </c>
      <c r="G132" s="20">
        <v>0.6</v>
      </c>
      <c r="H132" s="20" t="s">
        <v>32</v>
      </c>
      <c r="I132" s="23">
        <v>20</v>
      </c>
      <c r="J132" s="20"/>
      <c r="K132" s="20">
        <v>3</v>
      </c>
      <c r="L132" s="21">
        <f>E132</f>
        <v>6.5540000000000003</v>
      </c>
      <c r="M132" s="27">
        <f>(2*56*I132)/1000</f>
        <v>2.2400000000000002</v>
      </c>
      <c r="N132" s="21">
        <f t="shared" si="25"/>
        <v>8.7940000000000005</v>
      </c>
      <c r="O132" s="27">
        <f t="shared" ref="O132:O195" si="48">IF(I132=$O$2,$O$3*N132*K132*D132,0)</f>
        <v>0</v>
      </c>
      <c r="P132" s="21"/>
      <c r="Q132" s="21"/>
      <c r="R132" s="21"/>
      <c r="S132" s="27">
        <f>IF(I132=$S$2,$S$3*N132*K132*D132,0)</f>
        <v>130.28148148148148</v>
      </c>
      <c r="T132" s="1"/>
    </row>
    <row r="133" spans="2:20" x14ac:dyDescent="0.25">
      <c r="B133" s="20"/>
      <c r="C133" s="24" t="s">
        <v>69</v>
      </c>
      <c r="D133" s="20">
        <v>2</v>
      </c>
      <c r="E133" s="27">
        <v>6.5540000000000003</v>
      </c>
      <c r="F133" s="20">
        <v>0.38</v>
      </c>
      <c r="G133" s="20">
        <v>0.6</v>
      </c>
      <c r="H133" s="20" t="s">
        <v>42</v>
      </c>
      <c r="I133" s="23">
        <v>8</v>
      </c>
      <c r="J133" s="20">
        <v>0.1</v>
      </c>
      <c r="K133" s="21">
        <f>(E133/2)/J133+1</f>
        <v>33.769999999999996</v>
      </c>
      <c r="L133" s="20">
        <f t="shared" ref="L133:L134" si="49">2*(F133+G133)</f>
        <v>1.96</v>
      </c>
      <c r="M133" s="27">
        <f t="shared" ref="M133:M134" si="50">(2*8*I133)/1000</f>
        <v>0.128</v>
      </c>
      <c r="N133" s="21">
        <f t="shared" si="25"/>
        <v>2.0880000000000001</v>
      </c>
      <c r="O133" s="21">
        <f t="shared" si="48"/>
        <v>55.712995555555551</v>
      </c>
      <c r="P133" s="21"/>
      <c r="Q133" s="21"/>
      <c r="R133" s="21"/>
      <c r="S133" s="1"/>
      <c r="T133" s="1"/>
    </row>
    <row r="134" spans="2:20" x14ac:dyDescent="0.25">
      <c r="B134" s="20"/>
      <c r="C134" s="24" t="s">
        <v>69</v>
      </c>
      <c r="D134" s="20">
        <v>2</v>
      </c>
      <c r="E134" s="27">
        <v>6.5540000000000003</v>
      </c>
      <c r="F134" s="20">
        <v>0.38</v>
      </c>
      <c r="G134" s="20">
        <v>0.6</v>
      </c>
      <c r="H134" s="20" t="s">
        <v>42</v>
      </c>
      <c r="I134" s="23">
        <v>8</v>
      </c>
      <c r="J134" s="20">
        <v>0.15</v>
      </c>
      <c r="K134" s="21">
        <f>(E134/2)/J134+1</f>
        <v>22.846666666666668</v>
      </c>
      <c r="L134" s="20">
        <f t="shared" si="49"/>
        <v>1.96</v>
      </c>
      <c r="M134" s="27">
        <f t="shared" si="50"/>
        <v>0.128</v>
      </c>
      <c r="N134" s="21">
        <f t="shared" si="25"/>
        <v>2.0880000000000001</v>
      </c>
      <c r="O134" s="21">
        <f t="shared" si="48"/>
        <v>37.691922962962963</v>
      </c>
      <c r="P134" s="21"/>
      <c r="Q134" s="21"/>
      <c r="R134" s="21"/>
      <c r="S134" s="1"/>
      <c r="T134" s="1"/>
    </row>
    <row r="135" spans="2:20" x14ac:dyDescent="0.25">
      <c r="B135" s="20">
        <v>17</v>
      </c>
      <c r="C135" s="24" t="s">
        <v>70</v>
      </c>
      <c r="D135" s="20">
        <v>2</v>
      </c>
      <c r="E135" s="27">
        <v>2.282</v>
      </c>
      <c r="F135" s="20">
        <v>0.3</v>
      </c>
      <c r="G135" s="20">
        <v>0.6</v>
      </c>
      <c r="H135" s="20" t="s">
        <v>27</v>
      </c>
      <c r="I135" s="20">
        <v>16</v>
      </c>
      <c r="J135" s="1"/>
      <c r="K135" s="20">
        <v>3</v>
      </c>
      <c r="L135" s="29">
        <f>E135</f>
        <v>2.282</v>
      </c>
      <c r="M135" s="27">
        <f>(2*47*I135)/1000</f>
        <v>1.504</v>
      </c>
      <c r="N135" s="21">
        <f t="shared" si="25"/>
        <v>3.786</v>
      </c>
      <c r="O135" s="27">
        <f t="shared" si="48"/>
        <v>0</v>
      </c>
      <c r="P135" s="1"/>
      <c r="Q135" s="1"/>
      <c r="R135" s="27">
        <f>IF(I135=$R$2,$R$3*N135*K135*D135,0)</f>
        <v>35.896888888888881</v>
      </c>
      <c r="S135" s="1"/>
      <c r="T135" s="1"/>
    </row>
    <row r="136" spans="2:20" x14ac:dyDescent="0.25">
      <c r="B136" s="20"/>
      <c r="C136" s="24" t="s">
        <v>70</v>
      </c>
      <c r="D136" s="20">
        <v>2</v>
      </c>
      <c r="E136" s="27">
        <v>2.282</v>
      </c>
      <c r="F136" s="20">
        <v>0.3</v>
      </c>
      <c r="G136" s="20">
        <v>0.6</v>
      </c>
      <c r="H136" s="20" t="s">
        <v>25</v>
      </c>
      <c r="I136" s="23">
        <v>0</v>
      </c>
      <c r="J136" s="1"/>
      <c r="K136" s="1"/>
      <c r="L136" s="20"/>
      <c r="M136" s="1"/>
      <c r="N136" s="21">
        <f t="shared" si="25"/>
        <v>0</v>
      </c>
      <c r="O136" s="27">
        <f t="shared" si="48"/>
        <v>0</v>
      </c>
      <c r="P136" s="1"/>
      <c r="Q136" s="1"/>
      <c r="R136" s="1"/>
      <c r="S136" s="1"/>
      <c r="T136" s="1"/>
    </row>
    <row r="137" spans="2:20" s="34" customFormat="1" x14ac:dyDescent="0.25">
      <c r="B137" s="23"/>
      <c r="C137" s="31" t="s">
        <v>70</v>
      </c>
      <c r="D137" s="23">
        <v>2</v>
      </c>
      <c r="E137" s="28">
        <v>2.282</v>
      </c>
      <c r="F137" s="23">
        <v>0.3</v>
      </c>
      <c r="G137" s="23">
        <v>0.6</v>
      </c>
      <c r="H137" s="23" t="s">
        <v>29</v>
      </c>
      <c r="I137" s="23">
        <v>0</v>
      </c>
      <c r="J137" s="26"/>
      <c r="K137" s="26"/>
      <c r="L137" s="23"/>
      <c r="M137" s="26"/>
      <c r="N137" s="21">
        <f t="shared" si="25"/>
        <v>0</v>
      </c>
      <c r="O137" s="27">
        <f t="shared" si="48"/>
        <v>0</v>
      </c>
      <c r="P137" s="26"/>
      <c r="Q137" s="26"/>
      <c r="R137" s="26"/>
      <c r="S137" s="26"/>
      <c r="T137" s="26"/>
    </row>
    <row r="138" spans="2:20" x14ac:dyDescent="0.25">
      <c r="B138" s="20"/>
      <c r="C138" s="24" t="s">
        <v>70</v>
      </c>
      <c r="D138" s="20">
        <v>2</v>
      </c>
      <c r="E138" s="27">
        <v>2.282</v>
      </c>
      <c r="F138" s="20">
        <v>0.3</v>
      </c>
      <c r="G138" s="20">
        <v>0.6</v>
      </c>
      <c r="H138" s="20" t="s">
        <v>30</v>
      </c>
      <c r="I138" s="23">
        <v>0</v>
      </c>
      <c r="J138" s="1"/>
      <c r="K138" s="1"/>
      <c r="L138" s="20"/>
      <c r="M138" s="1"/>
      <c r="N138" s="21">
        <f t="shared" si="25"/>
        <v>0</v>
      </c>
      <c r="O138" s="27">
        <f t="shared" si="48"/>
        <v>0</v>
      </c>
      <c r="P138" s="1"/>
      <c r="Q138" s="1"/>
      <c r="R138" s="1"/>
      <c r="S138" s="1"/>
      <c r="T138" s="1"/>
    </row>
    <row r="139" spans="2:20" x14ac:dyDescent="0.25">
      <c r="B139" s="20"/>
      <c r="C139" s="24" t="s">
        <v>70</v>
      </c>
      <c r="D139" s="20">
        <v>2</v>
      </c>
      <c r="E139" s="27">
        <v>2.282</v>
      </c>
      <c r="F139" s="20">
        <v>0.3</v>
      </c>
      <c r="G139" s="20">
        <v>0.6</v>
      </c>
      <c r="H139" s="20" t="s">
        <v>31</v>
      </c>
      <c r="I139" s="23">
        <v>0</v>
      </c>
      <c r="J139" s="20"/>
      <c r="K139" s="20"/>
      <c r="L139" s="20"/>
      <c r="M139" s="1"/>
      <c r="N139" s="21">
        <f t="shared" si="25"/>
        <v>0</v>
      </c>
      <c r="O139" s="27">
        <f t="shared" si="48"/>
        <v>0</v>
      </c>
      <c r="P139" s="1"/>
      <c r="Q139" s="1"/>
      <c r="R139" s="1"/>
      <c r="S139" s="1"/>
      <c r="T139" s="1"/>
    </row>
    <row r="140" spans="2:20" x14ac:dyDescent="0.25">
      <c r="B140" s="20"/>
      <c r="C140" s="24" t="s">
        <v>70</v>
      </c>
      <c r="D140" s="20">
        <v>2</v>
      </c>
      <c r="E140" s="27">
        <v>2.282</v>
      </c>
      <c r="F140" s="20">
        <v>0.3</v>
      </c>
      <c r="G140" s="20">
        <v>0.6</v>
      </c>
      <c r="H140" s="20" t="s">
        <v>32</v>
      </c>
      <c r="I140" s="23">
        <v>20</v>
      </c>
      <c r="J140" s="20"/>
      <c r="K140" s="20">
        <v>3</v>
      </c>
      <c r="L140" s="21">
        <f t="shared" ref="L140:L141" si="51">E140</f>
        <v>2.282</v>
      </c>
      <c r="M140" s="27">
        <f t="shared" ref="M140:M141" si="52">(2*56*I140)/1000</f>
        <v>2.2400000000000002</v>
      </c>
      <c r="N140" s="21">
        <f t="shared" si="25"/>
        <v>4.5220000000000002</v>
      </c>
      <c r="O140" s="27">
        <f t="shared" si="48"/>
        <v>0</v>
      </c>
      <c r="P140" s="21"/>
      <c r="Q140" s="21"/>
      <c r="R140" s="21"/>
      <c r="S140" s="27">
        <f>IF(I140=$S$2,$S$3*N140*K140*D140,0)</f>
        <v>66.992592592592587</v>
      </c>
      <c r="T140" s="1"/>
    </row>
    <row r="141" spans="2:20" x14ac:dyDescent="0.25">
      <c r="B141" s="20"/>
      <c r="C141" s="24" t="s">
        <v>70</v>
      </c>
      <c r="D141" s="20">
        <v>2</v>
      </c>
      <c r="E141" s="27">
        <v>2.282</v>
      </c>
      <c r="F141" s="20">
        <v>0.3</v>
      </c>
      <c r="G141" s="20">
        <v>0.6</v>
      </c>
      <c r="H141" s="20" t="s">
        <v>32</v>
      </c>
      <c r="I141" s="23">
        <v>16</v>
      </c>
      <c r="J141" s="20"/>
      <c r="K141" s="20">
        <v>2</v>
      </c>
      <c r="L141" s="21">
        <f t="shared" si="51"/>
        <v>2.282</v>
      </c>
      <c r="M141" s="27">
        <f t="shared" si="52"/>
        <v>1.792</v>
      </c>
      <c r="N141" s="21">
        <f t="shared" si="25"/>
        <v>4.0739999999999998</v>
      </c>
      <c r="O141" s="27">
        <f t="shared" si="48"/>
        <v>0</v>
      </c>
      <c r="P141" s="21"/>
      <c r="Q141" s="21"/>
      <c r="R141" s="27">
        <f>IF(I141=$R$2,$R$3*N141*K141*D141,0)</f>
        <v>25.751703703703701</v>
      </c>
      <c r="S141" s="1"/>
      <c r="T141" s="1"/>
    </row>
    <row r="142" spans="2:20" x14ac:dyDescent="0.25">
      <c r="B142" s="20"/>
      <c r="C142" s="24" t="s">
        <v>70</v>
      </c>
      <c r="D142" s="20">
        <v>2</v>
      </c>
      <c r="E142" s="27">
        <v>2.282</v>
      </c>
      <c r="F142" s="20">
        <v>0.3</v>
      </c>
      <c r="G142" s="20">
        <v>0.6</v>
      </c>
      <c r="H142" s="20" t="s">
        <v>42</v>
      </c>
      <c r="I142" s="23">
        <v>8</v>
      </c>
      <c r="J142" s="20">
        <v>0.1</v>
      </c>
      <c r="K142" s="21">
        <f>(E142/2)/J142+1</f>
        <v>12.41</v>
      </c>
      <c r="L142" s="20">
        <f t="shared" ref="L142:L143" si="53">2*(F142+G142)</f>
        <v>1.7999999999999998</v>
      </c>
      <c r="M142" s="27">
        <f t="shared" ref="M142:M143" si="54">(2*8*I142)/1000</f>
        <v>0.128</v>
      </c>
      <c r="N142" s="21">
        <f t="shared" si="25"/>
        <v>1.9279999999999999</v>
      </c>
      <c r="O142" s="21">
        <f t="shared" si="48"/>
        <v>18.904873086419752</v>
      </c>
      <c r="P142" s="21"/>
      <c r="Q142" s="21"/>
      <c r="R142" s="21"/>
      <c r="S142" s="1"/>
      <c r="T142" s="1"/>
    </row>
    <row r="143" spans="2:20" x14ac:dyDescent="0.25">
      <c r="B143" s="20"/>
      <c r="C143" s="24" t="s">
        <v>70</v>
      </c>
      <c r="D143" s="20">
        <v>2</v>
      </c>
      <c r="E143" s="27">
        <v>2.282</v>
      </c>
      <c r="F143" s="20">
        <v>0.3</v>
      </c>
      <c r="G143" s="20">
        <v>0.6</v>
      </c>
      <c r="H143" s="20" t="s">
        <v>42</v>
      </c>
      <c r="I143" s="23">
        <v>8</v>
      </c>
      <c r="J143" s="20">
        <v>0.1</v>
      </c>
      <c r="K143" s="21">
        <f>(E143/2)/J143+1</f>
        <v>12.41</v>
      </c>
      <c r="L143" s="20">
        <f t="shared" si="53"/>
        <v>1.7999999999999998</v>
      </c>
      <c r="M143" s="27">
        <f t="shared" si="54"/>
        <v>0.128</v>
      </c>
      <c r="N143" s="21">
        <f t="shared" si="25"/>
        <v>1.9279999999999999</v>
      </c>
      <c r="O143" s="21">
        <f t="shared" si="48"/>
        <v>18.904873086419752</v>
      </c>
      <c r="P143" s="21"/>
      <c r="Q143" s="21"/>
      <c r="R143" s="21"/>
      <c r="S143" s="1"/>
      <c r="T143" s="1"/>
    </row>
    <row r="144" spans="2:20" x14ac:dyDescent="0.25">
      <c r="B144" s="20">
        <v>17</v>
      </c>
      <c r="C144" s="24" t="s">
        <v>71</v>
      </c>
      <c r="D144" s="20">
        <v>4</v>
      </c>
      <c r="E144" s="27">
        <v>2.282</v>
      </c>
      <c r="F144" s="20">
        <v>0.3</v>
      </c>
      <c r="G144" s="20">
        <v>0.6</v>
      </c>
      <c r="H144" s="20" t="s">
        <v>27</v>
      </c>
      <c r="I144" s="20">
        <v>16</v>
      </c>
      <c r="J144" s="1"/>
      <c r="K144" s="20">
        <v>3</v>
      </c>
      <c r="L144" s="29">
        <f>E144</f>
        <v>2.282</v>
      </c>
      <c r="M144" s="27">
        <f>(2*47*I144)/1000</f>
        <v>1.504</v>
      </c>
      <c r="N144" s="21">
        <f t="shared" si="25"/>
        <v>3.786</v>
      </c>
      <c r="O144" s="27">
        <f t="shared" si="48"/>
        <v>0</v>
      </c>
      <c r="P144" s="1"/>
      <c r="Q144" s="1"/>
      <c r="R144" s="27">
        <f>IF(I144=$R$2,$R$3*N144*K144*D144,0)</f>
        <v>71.793777777777763</v>
      </c>
      <c r="S144" s="1"/>
      <c r="T144" s="1"/>
    </row>
    <row r="145" spans="2:20" x14ac:dyDescent="0.25">
      <c r="B145" s="20"/>
      <c r="C145" s="24" t="s">
        <v>71</v>
      </c>
      <c r="D145" s="20">
        <v>4</v>
      </c>
      <c r="E145" s="27">
        <v>2.282</v>
      </c>
      <c r="F145" s="20">
        <v>0.3</v>
      </c>
      <c r="G145" s="20">
        <v>0.6</v>
      </c>
      <c r="H145" s="20" t="s">
        <v>25</v>
      </c>
      <c r="I145" s="23">
        <v>0</v>
      </c>
      <c r="J145" s="1"/>
      <c r="K145" s="1"/>
      <c r="L145" s="20"/>
      <c r="M145" s="1"/>
      <c r="N145" s="21">
        <f t="shared" si="25"/>
        <v>0</v>
      </c>
      <c r="O145" s="27">
        <f t="shared" si="48"/>
        <v>0</v>
      </c>
      <c r="P145" s="1"/>
      <c r="Q145" s="1"/>
      <c r="R145" s="1"/>
      <c r="S145" s="1"/>
      <c r="T145" s="1"/>
    </row>
    <row r="146" spans="2:20" s="34" customFormat="1" x14ac:dyDescent="0.25">
      <c r="B146" s="23"/>
      <c r="C146" s="31" t="s">
        <v>71</v>
      </c>
      <c r="D146" s="23">
        <v>4</v>
      </c>
      <c r="E146" s="28">
        <v>2.282</v>
      </c>
      <c r="F146" s="23">
        <v>0.3</v>
      </c>
      <c r="G146" s="23">
        <v>0.6</v>
      </c>
      <c r="H146" s="23" t="s">
        <v>29</v>
      </c>
      <c r="I146" s="23">
        <v>0</v>
      </c>
      <c r="J146" s="26"/>
      <c r="K146" s="26"/>
      <c r="L146" s="23"/>
      <c r="M146" s="26"/>
      <c r="N146" s="21">
        <f t="shared" ref="N146:N209" si="55">L146+M146</f>
        <v>0</v>
      </c>
      <c r="O146" s="27">
        <f t="shared" si="48"/>
        <v>0</v>
      </c>
      <c r="P146" s="26"/>
      <c r="Q146" s="26"/>
      <c r="R146" s="26"/>
      <c r="S146" s="26"/>
      <c r="T146" s="26"/>
    </row>
    <row r="147" spans="2:20" x14ac:dyDescent="0.25">
      <c r="B147" s="20"/>
      <c r="C147" s="24" t="s">
        <v>71</v>
      </c>
      <c r="D147" s="20">
        <v>4</v>
      </c>
      <c r="E147" s="27">
        <v>2.282</v>
      </c>
      <c r="F147" s="20">
        <v>0.3</v>
      </c>
      <c r="G147" s="20">
        <v>0.6</v>
      </c>
      <c r="H147" s="20" t="s">
        <v>30</v>
      </c>
      <c r="I147" s="23">
        <v>0</v>
      </c>
      <c r="J147" s="1"/>
      <c r="K147" s="1"/>
      <c r="L147" s="20"/>
      <c r="M147" s="1"/>
      <c r="N147" s="21">
        <f t="shared" si="55"/>
        <v>0</v>
      </c>
      <c r="O147" s="27">
        <f t="shared" si="48"/>
        <v>0</v>
      </c>
      <c r="P147" s="1"/>
      <c r="Q147" s="1"/>
      <c r="R147" s="1"/>
      <c r="S147" s="1"/>
      <c r="T147" s="1"/>
    </row>
    <row r="148" spans="2:20" x14ac:dyDescent="0.25">
      <c r="B148" s="20"/>
      <c r="C148" s="24" t="s">
        <v>71</v>
      </c>
      <c r="D148" s="20">
        <v>4</v>
      </c>
      <c r="E148" s="27">
        <v>2.282</v>
      </c>
      <c r="F148" s="20">
        <v>0.3</v>
      </c>
      <c r="G148" s="20">
        <v>0.6</v>
      </c>
      <c r="H148" s="20" t="s">
        <v>31</v>
      </c>
      <c r="I148" s="23">
        <v>0</v>
      </c>
      <c r="J148" s="20"/>
      <c r="K148" s="20"/>
      <c r="L148" s="20"/>
      <c r="M148" s="1"/>
      <c r="N148" s="21">
        <f t="shared" si="55"/>
        <v>0</v>
      </c>
      <c r="O148" s="27">
        <f t="shared" si="48"/>
        <v>0</v>
      </c>
      <c r="P148" s="1"/>
      <c r="Q148" s="1"/>
      <c r="R148" s="1"/>
      <c r="S148" s="1"/>
      <c r="T148" s="1"/>
    </row>
    <row r="149" spans="2:20" x14ac:dyDescent="0.25">
      <c r="B149" s="20"/>
      <c r="C149" s="24" t="s">
        <v>71</v>
      </c>
      <c r="D149" s="20">
        <v>4</v>
      </c>
      <c r="E149" s="27">
        <v>2.282</v>
      </c>
      <c r="F149" s="20">
        <v>0.3</v>
      </c>
      <c r="G149" s="20">
        <v>0.6</v>
      </c>
      <c r="H149" s="20" t="s">
        <v>32</v>
      </c>
      <c r="I149" s="23">
        <v>20</v>
      </c>
      <c r="J149" s="20"/>
      <c r="K149" s="20">
        <v>3</v>
      </c>
      <c r="L149" s="21">
        <f t="shared" ref="L149:L150" si="56">E149</f>
        <v>2.282</v>
      </c>
      <c r="M149" s="27">
        <f t="shared" ref="M149:M150" si="57">(2*56*I149)/1000</f>
        <v>2.2400000000000002</v>
      </c>
      <c r="N149" s="21">
        <f t="shared" si="55"/>
        <v>4.5220000000000002</v>
      </c>
      <c r="O149" s="27">
        <f t="shared" si="48"/>
        <v>0</v>
      </c>
      <c r="P149" s="21"/>
      <c r="Q149" s="21"/>
      <c r="R149" s="21"/>
      <c r="S149" s="27">
        <f>IF(I149=$S$2,$S$3*N149*K149*D149,0)</f>
        <v>133.98518518518517</v>
      </c>
      <c r="T149" s="1"/>
    </row>
    <row r="150" spans="2:20" x14ac:dyDescent="0.25">
      <c r="B150" s="20"/>
      <c r="C150" s="24" t="s">
        <v>71</v>
      </c>
      <c r="D150" s="20">
        <v>4</v>
      </c>
      <c r="E150" s="27">
        <v>2.282</v>
      </c>
      <c r="F150" s="20">
        <v>0.3</v>
      </c>
      <c r="G150" s="20">
        <v>0.6</v>
      </c>
      <c r="H150" s="20" t="s">
        <v>32</v>
      </c>
      <c r="I150" s="23">
        <v>16</v>
      </c>
      <c r="J150" s="20"/>
      <c r="K150" s="20">
        <v>2</v>
      </c>
      <c r="L150" s="21">
        <f t="shared" si="56"/>
        <v>2.282</v>
      </c>
      <c r="M150" s="27">
        <f t="shared" si="57"/>
        <v>1.792</v>
      </c>
      <c r="N150" s="21">
        <f t="shared" si="55"/>
        <v>4.0739999999999998</v>
      </c>
      <c r="O150" s="27">
        <f t="shared" si="48"/>
        <v>0</v>
      </c>
      <c r="P150" s="21"/>
      <c r="Q150" s="21"/>
      <c r="R150" s="27">
        <f>IF(I150=$R$2,$R$3*N150*K150*D150,0)</f>
        <v>51.503407407407401</v>
      </c>
      <c r="S150" s="1"/>
      <c r="T150" s="1"/>
    </row>
    <row r="151" spans="2:20" x14ac:dyDescent="0.25">
      <c r="B151" s="20"/>
      <c r="C151" s="24" t="s">
        <v>71</v>
      </c>
      <c r="D151" s="20">
        <v>4</v>
      </c>
      <c r="E151" s="27">
        <v>2.282</v>
      </c>
      <c r="F151" s="20">
        <v>0.3</v>
      </c>
      <c r="G151" s="20">
        <v>0.6</v>
      </c>
      <c r="H151" s="20" t="s">
        <v>42</v>
      </c>
      <c r="I151" s="23">
        <v>8</v>
      </c>
      <c r="J151" s="20">
        <v>0.1</v>
      </c>
      <c r="K151" s="21">
        <f>(E151/2)/J151+1</f>
        <v>12.41</v>
      </c>
      <c r="L151" s="20">
        <f t="shared" ref="L151:L152" si="58">2*(F151+G151)</f>
        <v>1.7999999999999998</v>
      </c>
      <c r="M151" s="27">
        <f t="shared" ref="M151:M152" si="59">(2*8*I151)/1000</f>
        <v>0.128</v>
      </c>
      <c r="N151" s="21">
        <f t="shared" si="55"/>
        <v>1.9279999999999999</v>
      </c>
      <c r="O151" s="21">
        <f t="shared" si="48"/>
        <v>37.809746172839503</v>
      </c>
      <c r="P151" s="21"/>
      <c r="Q151" s="21"/>
      <c r="R151" s="21"/>
      <c r="S151" s="1"/>
      <c r="T151" s="1"/>
    </row>
    <row r="152" spans="2:20" x14ac:dyDescent="0.25">
      <c r="B152" s="20"/>
      <c r="C152" s="24" t="s">
        <v>71</v>
      </c>
      <c r="D152" s="20">
        <v>4</v>
      </c>
      <c r="E152" s="27">
        <v>2.282</v>
      </c>
      <c r="F152" s="20">
        <v>0.3</v>
      </c>
      <c r="G152" s="20">
        <v>0.6</v>
      </c>
      <c r="H152" s="20" t="s">
        <v>42</v>
      </c>
      <c r="I152" s="23">
        <v>8</v>
      </c>
      <c r="J152" s="20">
        <v>0.1</v>
      </c>
      <c r="K152" s="21">
        <f>(E152/2)/J152+1</f>
        <v>12.41</v>
      </c>
      <c r="L152" s="20">
        <f t="shared" si="58"/>
        <v>1.7999999999999998</v>
      </c>
      <c r="M152" s="27">
        <f t="shared" si="59"/>
        <v>0.128</v>
      </c>
      <c r="N152" s="21">
        <f t="shared" si="55"/>
        <v>1.9279999999999999</v>
      </c>
      <c r="O152" s="21">
        <f t="shared" si="48"/>
        <v>37.809746172839503</v>
      </c>
      <c r="P152" s="21"/>
      <c r="Q152" s="21"/>
      <c r="R152" s="21"/>
      <c r="S152" s="1"/>
      <c r="T152" s="1"/>
    </row>
    <row r="153" spans="2:20" x14ac:dyDescent="0.25">
      <c r="B153" s="20">
        <v>18</v>
      </c>
      <c r="C153" s="24" t="s">
        <v>72</v>
      </c>
      <c r="D153" s="20">
        <v>4</v>
      </c>
      <c r="E153" s="27">
        <v>2.1800000000000002</v>
      </c>
      <c r="F153" s="20">
        <v>0.23</v>
      </c>
      <c r="G153" s="20">
        <v>0.6</v>
      </c>
      <c r="H153" s="20" t="s">
        <v>27</v>
      </c>
      <c r="I153" s="20">
        <v>16</v>
      </c>
      <c r="J153" s="1"/>
      <c r="K153" s="20">
        <v>3</v>
      </c>
      <c r="L153" s="29">
        <f>E153</f>
        <v>2.1800000000000002</v>
      </c>
      <c r="M153" s="27">
        <f>(2*47*I153)/1000</f>
        <v>1.504</v>
      </c>
      <c r="N153" s="21">
        <f t="shared" si="55"/>
        <v>3.6840000000000002</v>
      </c>
      <c r="O153" s="27">
        <f t="shared" si="48"/>
        <v>0</v>
      </c>
      <c r="P153" s="1"/>
      <c r="Q153" s="1"/>
      <c r="R153" s="27">
        <f>IF(I153=$R$2,$R$3*N153*K153*D153,0)</f>
        <v>69.859555555555559</v>
      </c>
      <c r="S153" s="1"/>
      <c r="T153" s="1"/>
    </row>
    <row r="154" spans="2:20" x14ac:dyDescent="0.25">
      <c r="B154" s="20"/>
      <c r="C154" s="24" t="s">
        <v>72</v>
      </c>
      <c r="D154" s="20">
        <v>4</v>
      </c>
      <c r="E154" s="27">
        <v>2.1800000000000002</v>
      </c>
      <c r="F154" s="20">
        <v>0.23</v>
      </c>
      <c r="G154" s="20">
        <v>0.6</v>
      </c>
      <c r="H154" s="20" t="s">
        <v>25</v>
      </c>
      <c r="I154" s="1"/>
      <c r="J154" s="1"/>
      <c r="K154" s="1"/>
      <c r="L154" s="1"/>
      <c r="M154" s="1"/>
      <c r="N154" s="21">
        <f t="shared" si="55"/>
        <v>0</v>
      </c>
      <c r="O154" s="27">
        <f t="shared" si="48"/>
        <v>0</v>
      </c>
      <c r="P154" s="1"/>
      <c r="Q154" s="1"/>
      <c r="R154" s="1"/>
      <c r="S154" s="1"/>
      <c r="T154" s="1"/>
    </row>
    <row r="155" spans="2:20" s="34" customFormat="1" x14ac:dyDescent="0.25">
      <c r="B155" s="23"/>
      <c r="C155" s="31" t="s">
        <v>72</v>
      </c>
      <c r="D155" s="23">
        <v>4</v>
      </c>
      <c r="E155" s="28">
        <v>2.1800000000000002</v>
      </c>
      <c r="F155" s="23">
        <v>0.23</v>
      </c>
      <c r="G155" s="23">
        <v>0.6</v>
      </c>
      <c r="H155" s="23" t="s">
        <v>29</v>
      </c>
      <c r="I155" s="23">
        <v>16</v>
      </c>
      <c r="J155" s="26"/>
      <c r="K155" s="23">
        <v>2</v>
      </c>
      <c r="L155" s="33">
        <f>E153/4+0.896/4+1.2</f>
        <v>1.9689999999999999</v>
      </c>
      <c r="M155" s="26"/>
      <c r="N155" s="21">
        <f t="shared" si="55"/>
        <v>1.9689999999999999</v>
      </c>
      <c r="O155" s="27">
        <f t="shared" si="48"/>
        <v>0</v>
      </c>
      <c r="P155" s="26"/>
      <c r="Q155" s="26"/>
      <c r="R155" s="27">
        <f>IF(I155=$R$2,$R$3*N155*K155*D155,0)</f>
        <v>24.892049382716046</v>
      </c>
      <c r="S155" s="26"/>
      <c r="T155" s="26"/>
    </row>
    <row r="156" spans="2:20" x14ac:dyDescent="0.25">
      <c r="B156" s="20"/>
      <c r="C156" s="24" t="s">
        <v>72</v>
      </c>
      <c r="D156" s="20">
        <v>4</v>
      </c>
      <c r="E156" s="27">
        <v>2.1800000000000002</v>
      </c>
      <c r="F156" s="20">
        <v>0.23</v>
      </c>
      <c r="G156" s="20">
        <v>0.6</v>
      </c>
      <c r="H156" s="20" t="s">
        <v>30</v>
      </c>
      <c r="I156" s="1"/>
      <c r="J156" s="1"/>
      <c r="K156" s="1"/>
      <c r="L156" s="1"/>
      <c r="M156" s="1"/>
      <c r="N156" s="21">
        <f t="shared" si="55"/>
        <v>0</v>
      </c>
      <c r="O156" s="27">
        <f t="shared" si="48"/>
        <v>0</v>
      </c>
      <c r="P156" s="1"/>
      <c r="Q156" s="1"/>
      <c r="R156" s="1"/>
      <c r="S156" s="1"/>
      <c r="T156" s="1"/>
    </row>
    <row r="157" spans="2:20" x14ac:dyDescent="0.25">
      <c r="B157" s="20"/>
      <c r="C157" s="24" t="s">
        <v>72</v>
      </c>
      <c r="D157" s="20">
        <v>4</v>
      </c>
      <c r="E157" s="27">
        <v>2.1800000000000002</v>
      </c>
      <c r="F157" s="20">
        <v>0.23</v>
      </c>
      <c r="G157" s="20">
        <v>0.6</v>
      </c>
      <c r="H157" s="20" t="s">
        <v>31</v>
      </c>
      <c r="I157" s="20"/>
      <c r="J157" s="20"/>
      <c r="K157" s="20"/>
      <c r="L157" s="1"/>
      <c r="M157" s="1"/>
      <c r="N157" s="21">
        <f t="shared" si="55"/>
        <v>0</v>
      </c>
      <c r="O157" s="27">
        <f t="shared" si="48"/>
        <v>0</v>
      </c>
      <c r="P157" s="1"/>
      <c r="Q157" s="1"/>
      <c r="R157" s="1"/>
      <c r="S157" s="1"/>
      <c r="T157" s="1"/>
    </row>
    <row r="158" spans="2:20" x14ac:dyDescent="0.25">
      <c r="B158" s="20"/>
      <c r="C158" s="24" t="s">
        <v>72</v>
      </c>
      <c r="D158" s="20">
        <v>4</v>
      </c>
      <c r="E158" s="27">
        <v>2.1800000000000002</v>
      </c>
      <c r="F158" s="20">
        <v>0.23</v>
      </c>
      <c r="G158" s="20">
        <v>0.6</v>
      </c>
      <c r="H158" s="20" t="s">
        <v>32</v>
      </c>
      <c r="I158" s="20">
        <v>16</v>
      </c>
      <c r="J158" s="20"/>
      <c r="K158" s="20">
        <v>3</v>
      </c>
      <c r="L158" s="21">
        <f>E158</f>
        <v>2.1800000000000002</v>
      </c>
      <c r="M158" s="27">
        <f>(2*56*I158)/1000</f>
        <v>1.792</v>
      </c>
      <c r="N158" s="21">
        <f t="shared" si="55"/>
        <v>3.9720000000000004</v>
      </c>
      <c r="O158" s="27">
        <f t="shared" si="48"/>
        <v>0</v>
      </c>
      <c r="P158" s="21"/>
      <c r="Q158" s="21"/>
      <c r="R158" s="27">
        <f>IF(I158=$R$2,$R$3*N158*K158*D158,0)</f>
        <v>75.320888888888888</v>
      </c>
      <c r="S158" s="1"/>
      <c r="T158" s="1"/>
    </row>
    <row r="159" spans="2:20" x14ac:dyDescent="0.25">
      <c r="B159" s="20"/>
      <c r="C159" s="24" t="s">
        <v>72</v>
      </c>
      <c r="D159" s="20">
        <v>4</v>
      </c>
      <c r="E159" s="27">
        <v>2.1800000000000002</v>
      </c>
      <c r="F159" s="20">
        <v>0.23</v>
      </c>
      <c r="G159" s="20">
        <v>0.6</v>
      </c>
      <c r="H159" s="20" t="s">
        <v>42</v>
      </c>
      <c r="I159" s="20">
        <v>8</v>
      </c>
      <c r="J159" s="20">
        <v>0.15</v>
      </c>
      <c r="K159" s="21">
        <f>(E159/2)/J159+1</f>
        <v>8.2666666666666675</v>
      </c>
      <c r="L159" s="20">
        <f t="shared" ref="L159:L160" si="60">2*(F159+G159)</f>
        <v>1.66</v>
      </c>
      <c r="M159" s="27">
        <f t="shared" ref="M159:M160" si="61">(2*8*I159)/1000</f>
        <v>0.128</v>
      </c>
      <c r="N159" s="21">
        <f t="shared" si="55"/>
        <v>1.7879999999999998</v>
      </c>
      <c r="O159" s="21">
        <f t="shared" si="48"/>
        <v>23.35731358024691</v>
      </c>
      <c r="P159" s="21"/>
      <c r="Q159" s="21"/>
      <c r="R159" s="21"/>
      <c r="S159" s="1"/>
      <c r="T159" s="1"/>
    </row>
    <row r="160" spans="2:20" x14ac:dyDescent="0.25">
      <c r="B160" s="20"/>
      <c r="C160" s="24" t="s">
        <v>72</v>
      </c>
      <c r="D160" s="20">
        <v>4</v>
      </c>
      <c r="E160" s="27">
        <v>2.1800000000000002</v>
      </c>
      <c r="F160" s="20">
        <v>0.23</v>
      </c>
      <c r="G160" s="20">
        <v>0.6</v>
      </c>
      <c r="H160" s="20" t="s">
        <v>42</v>
      </c>
      <c r="I160" s="20">
        <v>8</v>
      </c>
      <c r="J160" s="20">
        <v>0.15</v>
      </c>
      <c r="K160" s="21">
        <f>(E160/2)/J160+1</f>
        <v>8.2666666666666675</v>
      </c>
      <c r="L160" s="20">
        <f t="shared" si="60"/>
        <v>1.66</v>
      </c>
      <c r="M160" s="27">
        <f t="shared" si="61"/>
        <v>0.128</v>
      </c>
      <c r="N160" s="21">
        <f t="shared" si="55"/>
        <v>1.7879999999999998</v>
      </c>
      <c r="O160" s="21">
        <f t="shared" si="48"/>
        <v>23.35731358024691</v>
      </c>
      <c r="P160" s="21"/>
      <c r="Q160" s="21"/>
      <c r="R160" s="21"/>
      <c r="S160" s="1"/>
      <c r="T160" s="1"/>
    </row>
    <row r="161" spans="2:20" x14ac:dyDescent="0.25">
      <c r="B161" s="20">
        <v>19</v>
      </c>
      <c r="C161" s="24" t="s">
        <v>73</v>
      </c>
      <c r="D161" s="20">
        <v>1</v>
      </c>
      <c r="E161" s="27">
        <v>3.57</v>
      </c>
      <c r="F161" s="20">
        <v>0.2</v>
      </c>
      <c r="G161" s="20">
        <v>0.45</v>
      </c>
      <c r="H161" s="20" t="s">
        <v>27</v>
      </c>
      <c r="I161" s="20">
        <v>16</v>
      </c>
      <c r="J161" s="1"/>
      <c r="K161" s="20">
        <v>2</v>
      </c>
      <c r="L161" s="29">
        <f>E161</f>
        <v>3.57</v>
      </c>
      <c r="M161" s="27">
        <f>(2*47*I161)/1000</f>
        <v>1.504</v>
      </c>
      <c r="N161" s="21">
        <f t="shared" si="55"/>
        <v>5.0739999999999998</v>
      </c>
      <c r="O161" s="27">
        <f t="shared" si="48"/>
        <v>0</v>
      </c>
      <c r="P161" s="1"/>
      <c r="Q161" s="1"/>
      <c r="R161" s="27">
        <f>IF(I161=$R$2,$R$3*N161*K161*D161,0)</f>
        <v>16.036345679012346</v>
      </c>
      <c r="S161" s="1"/>
      <c r="T161" s="1"/>
    </row>
    <row r="162" spans="2:20" x14ac:dyDescent="0.25">
      <c r="B162" s="20"/>
      <c r="C162" s="24" t="s">
        <v>73</v>
      </c>
      <c r="D162" s="20">
        <v>1</v>
      </c>
      <c r="E162" s="27">
        <v>3.57</v>
      </c>
      <c r="F162" s="20">
        <v>0.2</v>
      </c>
      <c r="G162" s="20">
        <v>0.45</v>
      </c>
      <c r="H162" s="20" t="s">
        <v>25</v>
      </c>
      <c r="I162" s="1"/>
      <c r="J162" s="1"/>
      <c r="K162" s="1"/>
      <c r="L162" s="1"/>
      <c r="M162" s="1"/>
      <c r="N162" s="21">
        <f t="shared" si="55"/>
        <v>0</v>
      </c>
      <c r="O162" s="27">
        <f t="shared" si="48"/>
        <v>0</v>
      </c>
      <c r="P162" s="1"/>
      <c r="Q162" s="1"/>
      <c r="R162" s="1"/>
      <c r="S162" s="1"/>
      <c r="T162" s="1"/>
    </row>
    <row r="163" spans="2:20" s="34" customFormat="1" x14ac:dyDescent="0.25">
      <c r="B163" s="23"/>
      <c r="C163" s="31" t="s">
        <v>73</v>
      </c>
      <c r="D163" s="23">
        <v>1</v>
      </c>
      <c r="E163" s="28">
        <v>3.57</v>
      </c>
      <c r="F163" s="23">
        <v>0.2</v>
      </c>
      <c r="G163" s="23">
        <v>0.45</v>
      </c>
      <c r="H163" s="23" t="s">
        <v>29</v>
      </c>
      <c r="I163" s="26"/>
      <c r="J163" s="26"/>
      <c r="K163" s="26"/>
      <c r="L163" s="26"/>
      <c r="M163" s="26"/>
      <c r="N163" s="21">
        <f t="shared" si="55"/>
        <v>0</v>
      </c>
      <c r="O163" s="27">
        <f t="shared" si="48"/>
        <v>0</v>
      </c>
      <c r="P163" s="26"/>
      <c r="Q163" s="26"/>
      <c r="R163" s="26"/>
      <c r="S163" s="26"/>
      <c r="T163" s="26"/>
    </row>
    <row r="164" spans="2:20" x14ac:dyDescent="0.25">
      <c r="B164" s="20"/>
      <c r="C164" s="24" t="s">
        <v>73</v>
      </c>
      <c r="D164" s="20">
        <v>1</v>
      </c>
      <c r="E164" s="27">
        <v>3.57</v>
      </c>
      <c r="F164" s="20">
        <v>0.2</v>
      </c>
      <c r="G164" s="20">
        <v>0.45</v>
      </c>
      <c r="H164" s="20" t="s">
        <v>30</v>
      </c>
      <c r="I164" s="1"/>
      <c r="J164" s="1"/>
      <c r="K164" s="1"/>
      <c r="L164" s="1"/>
      <c r="M164" s="1"/>
      <c r="N164" s="21">
        <f t="shared" si="55"/>
        <v>0</v>
      </c>
      <c r="O164" s="27">
        <f t="shared" si="48"/>
        <v>0</v>
      </c>
      <c r="P164" s="1"/>
      <c r="Q164" s="1"/>
      <c r="R164" s="1"/>
      <c r="S164" s="1"/>
      <c r="T164" s="1"/>
    </row>
    <row r="165" spans="2:20" x14ac:dyDescent="0.25">
      <c r="B165" s="20"/>
      <c r="C165" s="24" t="s">
        <v>73</v>
      </c>
      <c r="D165" s="20">
        <v>1</v>
      </c>
      <c r="E165" s="27">
        <v>3.57</v>
      </c>
      <c r="F165" s="20">
        <v>0.2</v>
      </c>
      <c r="G165" s="20">
        <v>0.45</v>
      </c>
      <c r="H165" s="20" t="s">
        <v>31</v>
      </c>
      <c r="I165" s="20"/>
      <c r="J165" s="20"/>
      <c r="K165" s="20"/>
      <c r="L165" s="20"/>
      <c r="M165" s="1"/>
      <c r="N165" s="21">
        <f t="shared" si="55"/>
        <v>0</v>
      </c>
      <c r="O165" s="27">
        <f t="shared" si="48"/>
        <v>0</v>
      </c>
      <c r="P165" s="1"/>
      <c r="Q165" s="1"/>
      <c r="R165" s="1"/>
      <c r="S165" s="1"/>
      <c r="T165" s="1"/>
    </row>
    <row r="166" spans="2:20" x14ac:dyDescent="0.25">
      <c r="B166" s="20"/>
      <c r="C166" s="24" t="s">
        <v>73</v>
      </c>
      <c r="D166" s="20">
        <v>1</v>
      </c>
      <c r="E166" s="27">
        <v>3.57</v>
      </c>
      <c r="F166" s="20">
        <v>0.2</v>
      </c>
      <c r="G166" s="20">
        <v>0.45</v>
      </c>
      <c r="H166" s="20" t="s">
        <v>32</v>
      </c>
      <c r="I166" s="20">
        <v>16</v>
      </c>
      <c r="J166" s="20"/>
      <c r="K166" s="20">
        <v>2</v>
      </c>
      <c r="L166" s="21">
        <f>E166</f>
        <v>3.57</v>
      </c>
      <c r="M166" s="27">
        <f>(2*56*I166)/1000</f>
        <v>1.792</v>
      </c>
      <c r="N166" s="21">
        <f t="shared" si="55"/>
        <v>5.3620000000000001</v>
      </c>
      <c r="O166" s="27">
        <f t="shared" si="48"/>
        <v>0</v>
      </c>
      <c r="P166" s="21"/>
      <c r="Q166" s="21"/>
      <c r="R166" s="27">
        <f>IF(I166=$R$2,$R$3*N166*K166*D166,0)</f>
        <v>16.946567901234566</v>
      </c>
      <c r="S166" s="1"/>
      <c r="T166" s="1"/>
    </row>
    <row r="167" spans="2:20" x14ac:dyDescent="0.25">
      <c r="B167" s="20"/>
      <c r="C167" s="24" t="s">
        <v>73</v>
      </c>
      <c r="D167" s="20">
        <v>1</v>
      </c>
      <c r="E167" s="27">
        <v>3.57</v>
      </c>
      <c r="F167" s="20">
        <v>0.2</v>
      </c>
      <c r="G167" s="20">
        <v>0.45</v>
      </c>
      <c r="H167" s="20" t="s">
        <v>42</v>
      </c>
      <c r="I167" s="20">
        <v>8</v>
      </c>
      <c r="J167" s="20">
        <v>0.1</v>
      </c>
      <c r="K167" s="21">
        <f>(E167/2)/J167+1</f>
        <v>18.849999999999998</v>
      </c>
      <c r="L167" s="20">
        <f t="shared" ref="L167:L168" si="62">2*(F167+G167)</f>
        <v>1.3</v>
      </c>
      <c r="M167" s="27">
        <f t="shared" ref="M167:M168" si="63">(2*8*I167)/1000</f>
        <v>0.128</v>
      </c>
      <c r="N167" s="21">
        <f t="shared" si="55"/>
        <v>1.4279999999999999</v>
      </c>
      <c r="O167" s="21">
        <f t="shared" si="48"/>
        <v>10.634192592592591</v>
      </c>
      <c r="P167" s="21"/>
      <c r="Q167" s="21"/>
      <c r="R167" s="21"/>
      <c r="S167" s="1"/>
      <c r="T167" s="1"/>
    </row>
    <row r="168" spans="2:20" x14ac:dyDescent="0.25">
      <c r="B168" s="20"/>
      <c r="C168" s="24" t="s">
        <v>73</v>
      </c>
      <c r="D168" s="20">
        <v>1</v>
      </c>
      <c r="E168" s="27">
        <v>3.57</v>
      </c>
      <c r="F168" s="20">
        <v>0.2</v>
      </c>
      <c r="G168" s="20">
        <v>0.45</v>
      </c>
      <c r="H168" s="20" t="s">
        <v>42</v>
      </c>
      <c r="I168" s="20">
        <v>8</v>
      </c>
      <c r="J168" s="20">
        <v>0.1</v>
      </c>
      <c r="K168" s="21">
        <f>(E168/2)/J168+1</f>
        <v>18.849999999999998</v>
      </c>
      <c r="L168" s="20">
        <f t="shared" si="62"/>
        <v>1.3</v>
      </c>
      <c r="M168" s="27">
        <f t="shared" si="63"/>
        <v>0.128</v>
      </c>
      <c r="N168" s="21">
        <f t="shared" si="55"/>
        <v>1.4279999999999999</v>
      </c>
      <c r="O168" s="21">
        <f t="shared" si="48"/>
        <v>10.634192592592591</v>
      </c>
      <c r="P168" s="21"/>
      <c r="Q168" s="21"/>
      <c r="R168" s="21"/>
      <c r="S168" s="1"/>
      <c r="T168" s="1"/>
    </row>
    <row r="169" spans="2:20" x14ac:dyDescent="0.25">
      <c r="B169" s="20">
        <v>20</v>
      </c>
      <c r="C169" s="24" t="s">
        <v>74</v>
      </c>
      <c r="D169" s="20">
        <v>7</v>
      </c>
      <c r="E169" s="27">
        <v>5.57</v>
      </c>
      <c r="F169" s="20">
        <v>0.3</v>
      </c>
      <c r="G169" s="20">
        <v>0.6</v>
      </c>
      <c r="H169" s="20" t="s">
        <v>27</v>
      </c>
      <c r="I169" s="20">
        <v>16</v>
      </c>
      <c r="J169" s="20"/>
      <c r="K169" s="20">
        <v>3</v>
      </c>
      <c r="L169" s="29">
        <f>E169</f>
        <v>5.57</v>
      </c>
      <c r="M169" s="27">
        <f>(2*47*I169)/1000</f>
        <v>1.504</v>
      </c>
      <c r="N169" s="21">
        <f t="shared" si="55"/>
        <v>7.0739999999999998</v>
      </c>
      <c r="O169" s="27">
        <f t="shared" si="48"/>
        <v>0</v>
      </c>
      <c r="P169" s="1"/>
      <c r="Q169" s="1"/>
      <c r="R169" s="27">
        <f t="shared" ref="R169:R171" si="64">IF(I169=$R$2,$R$3*N169*K169*D169,0)</f>
        <v>234.75200000000001</v>
      </c>
      <c r="S169" s="1"/>
      <c r="T169" s="1"/>
    </row>
    <row r="170" spans="2:20" x14ac:dyDescent="0.25">
      <c r="B170" s="20"/>
      <c r="C170" s="24" t="s">
        <v>74</v>
      </c>
      <c r="D170" s="20">
        <v>7</v>
      </c>
      <c r="E170" s="27">
        <v>5.57</v>
      </c>
      <c r="F170" s="20">
        <v>0.3</v>
      </c>
      <c r="G170" s="20">
        <v>0.6</v>
      </c>
      <c r="H170" s="20" t="s">
        <v>25</v>
      </c>
      <c r="I170" s="20">
        <v>16</v>
      </c>
      <c r="J170" s="20"/>
      <c r="K170" s="20">
        <v>2</v>
      </c>
      <c r="L170" s="29">
        <f>E170*0.7</f>
        <v>3.899</v>
      </c>
      <c r="M170" s="1"/>
      <c r="N170" s="21">
        <f t="shared" si="55"/>
        <v>3.899</v>
      </c>
      <c r="O170" s="27">
        <f t="shared" si="48"/>
        <v>0</v>
      </c>
      <c r="P170" s="1"/>
      <c r="Q170" s="1"/>
      <c r="R170" s="27">
        <f t="shared" si="64"/>
        <v>86.259358024691352</v>
      </c>
      <c r="S170" s="1"/>
      <c r="T170" s="1"/>
    </row>
    <row r="171" spans="2:20" s="34" customFormat="1" x14ac:dyDescent="0.25">
      <c r="B171" s="23"/>
      <c r="C171" s="31" t="s">
        <v>74</v>
      </c>
      <c r="D171" s="23">
        <v>7</v>
      </c>
      <c r="E171" s="28">
        <v>5.57</v>
      </c>
      <c r="F171" s="23">
        <v>0.3</v>
      </c>
      <c r="G171" s="23">
        <v>0.6</v>
      </c>
      <c r="H171" s="23" t="s">
        <v>29</v>
      </c>
      <c r="I171" s="23">
        <v>16</v>
      </c>
      <c r="J171" s="23"/>
      <c r="K171" s="23">
        <v>3</v>
      </c>
      <c r="L171" s="33">
        <f>E169/4+1.3/4+1.3</f>
        <v>3.0175000000000001</v>
      </c>
      <c r="M171" s="26"/>
      <c r="N171" s="21">
        <f t="shared" si="55"/>
        <v>3.0175000000000001</v>
      </c>
      <c r="O171" s="27">
        <f t="shared" si="48"/>
        <v>0</v>
      </c>
      <c r="P171" s="26"/>
      <c r="Q171" s="26"/>
      <c r="R171" s="27">
        <f t="shared" si="64"/>
        <v>100.13629629629629</v>
      </c>
      <c r="S171" s="26"/>
      <c r="T171" s="26"/>
    </row>
    <row r="172" spans="2:20" x14ac:dyDescent="0.25">
      <c r="B172" s="20"/>
      <c r="C172" s="24" t="s">
        <v>74</v>
      </c>
      <c r="D172" s="20">
        <v>7</v>
      </c>
      <c r="E172" s="27">
        <v>5.57</v>
      </c>
      <c r="F172" s="20">
        <v>0.3</v>
      </c>
      <c r="G172" s="20">
        <v>0.6</v>
      </c>
      <c r="H172" s="20" t="s">
        <v>30</v>
      </c>
      <c r="I172" s="20"/>
      <c r="J172" s="20"/>
      <c r="K172" s="20"/>
      <c r="L172" s="20"/>
      <c r="M172" s="1"/>
      <c r="N172" s="21">
        <f t="shared" si="55"/>
        <v>0</v>
      </c>
      <c r="O172" s="27">
        <f t="shared" si="48"/>
        <v>0</v>
      </c>
      <c r="P172" s="1"/>
      <c r="Q172" s="1"/>
      <c r="R172" s="1"/>
      <c r="S172" s="1"/>
      <c r="T172" s="1"/>
    </row>
    <row r="173" spans="2:20" x14ac:dyDescent="0.25">
      <c r="B173" s="20"/>
      <c r="C173" s="24" t="s">
        <v>74</v>
      </c>
      <c r="D173" s="20">
        <v>7</v>
      </c>
      <c r="E173" s="27">
        <v>5.57</v>
      </c>
      <c r="F173" s="20">
        <v>0.3</v>
      </c>
      <c r="G173" s="20">
        <v>0.6</v>
      </c>
      <c r="H173" s="20" t="s">
        <v>31</v>
      </c>
      <c r="I173" s="23">
        <v>16</v>
      </c>
      <c r="J173" s="20"/>
      <c r="K173" s="23">
        <v>2</v>
      </c>
      <c r="L173" s="20">
        <f>E173/4</f>
        <v>1.3925000000000001</v>
      </c>
      <c r="M173" s="1">
        <f>(56*I173)/1000</f>
        <v>0.89600000000000002</v>
      </c>
      <c r="N173" s="21">
        <f t="shared" si="55"/>
        <v>2.2885</v>
      </c>
      <c r="O173" s="27">
        <f t="shared" si="48"/>
        <v>0</v>
      </c>
      <c r="P173" s="1"/>
      <c r="Q173" s="1"/>
      <c r="R173" s="27">
        <f t="shared" ref="R173:R174" si="65">IF(I173=$R$2,$R$3*N173*K173*D173,0)</f>
        <v>50.629530864197527</v>
      </c>
      <c r="S173" s="1"/>
      <c r="T173" s="1"/>
    </row>
    <row r="174" spans="2:20" x14ac:dyDescent="0.25">
      <c r="B174" s="20"/>
      <c r="C174" s="24" t="s">
        <v>74</v>
      </c>
      <c r="D174" s="20">
        <v>7</v>
      </c>
      <c r="E174" s="27">
        <v>5.57</v>
      </c>
      <c r="F174" s="20">
        <v>0.3</v>
      </c>
      <c r="G174" s="20">
        <v>0.6</v>
      </c>
      <c r="H174" s="20" t="s">
        <v>32</v>
      </c>
      <c r="I174" s="23">
        <v>16</v>
      </c>
      <c r="K174" s="20">
        <v>3</v>
      </c>
      <c r="L174" s="21">
        <f>E174</f>
        <v>5.57</v>
      </c>
      <c r="M174" s="27">
        <f>(2*56*I174)/1000</f>
        <v>1.792</v>
      </c>
      <c r="N174" s="21">
        <f t="shared" si="55"/>
        <v>7.3620000000000001</v>
      </c>
      <c r="O174" s="27">
        <f t="shared" si="48"/>
        <v>0</v>
      </c>
      <c r="P174" s="21"/>
      <c r="Q174" s="21"/>
      <c r="R174" s="27">
        <f t="shared" si="65"/>
        <v>244.30933333333329</v>
      </c>
      <c r="S174" s="1"/>
      <c r="T174" s="1"/>
    </row>
    <row r="175" spans="2:20" x14ac:dyDescent="0.25">
      <c r="B175" s="20"/>
      <c r="C175" s="24" t="s">
        <v>74</v>
      </c>
      <c r="D175" s="20">
        <v>7</v>
      </c>
      <c r="E175" s="27">
        <v>5.57</v>
      </c>
      <c r="F175" s="20">
        <v>0.3</v>
      </c>
      <c r="G175" s="20">
        <v>0.6</v>
      </c>
      <c r="H175" s="20" t="s">
        <v>42</v>
      </c>
      <c r="I175" s="23">
        <v>8</v>
      </c>
      <c r="J175" s="20">
        <v>0.1</v>
      </c>
      <c r="K175" s="21">
        <f>(E175/2)/J175+1</f>
        <v>28.85</v>
      </c>
      <c r="L175" s="20">
        <f t="shared" ref="L175:L176" si="66">2*(F175+G175)</f>
        <v>1.7999999999999998</v>
      </c>
      <c r="M175" s="27">
        <f t="shared" ref="M175:M176" si="67">(2*8*I175)/1000</f>
        <v>0.128</v>
      </c>
      <c r="N175" s="21">
        <f t="shared" si="55"/>
        <v>1.9279999999999999</v>
      </c>
      <c r="O175" s="21">
        <f t="shared" si="48"/>
        <v>153.82107654320987</v>
      </c>
      <c r="P175" s="21"/>
      <c r="Q175" s="21"/>
      <c r="R175" s="21"/>
      <c r="S175" s="1"/>
      <c r="T175" s="1"/>
    </row>
    <row r="176" spans="2:20" x14ac:dyDescent="0.25">
      <c r="B176" s="20"/>
      <c r="C176" s="24" t="s">
        <v>74</v>
      </c>
      <c r="D176" s="20">
        <v>7</v>
      </c>
      <c r="E176" s="27">
        <v>5.57</v>
      </c>
      <c r="F176" s="20">
        <v>0.3</v>
      </c>
      <c r="G176" s="20">
        <v>0.6</v>
      </c>
      <c r="H176" s="20" t="s">
        <v>42</v>
      </c>
      <c r="I176" s="23">
        <v>8</v>
      </c>
      <c r="J176" s="20">
        <v>0.15</v>
      </c>
      <c r="K176" s="21">
        <f>(E176/2)/J176+1</f>
        <v>19.56666666666667</v>
      </c>
      <c r="L176" s="20">
        <f t="shared" si="66"/>
        <v>1.7999999999999998</v>
      </c>
      <c r="M176" s="27">
        <f t="shared" si="67"/>
        <v>0.128</v>
      </c>
      <c r="N176" s="21">
        <f t="shared" si="55"/>
        <v>1.9279999999999999</v>
      </c>
      <c r="O176" s="21">
        <f t="shared" si="48"/>
        <v>104.3246353909465</v>
      </c>
      <c r="P176" s="21"/>
      <c r="Q176" s="21"/>
      <c r="R176" s="21"/>
      <c r="S176" s="1"/>
      <c r="T176" s="1"/>
    </row>
    <row r="177" spans="2:20" x14ac:dyDescent="0.25">
      <c r="B177" s="20">
        <v>21</v>
      </c>
      <c r="C177" s="24" t="s">
        <v>75</v>
      </c>
      <c r="D177" s="20">
        <v>5</v>
      </c>
      <c r="E177" s="27">
        <f>1.3+1.836</f>
        <v>3.1360000000000001</v>
      </c>
      <c r="F177" s="20">
        <v>0.3</v>
      </c>
      <c r="G177" s="20">
        <v>0.6</v>
      </c>
      <c r="H177" s="20" t="s">
        <v>27</v>
      </c>
      <c r="I177" s="23">
        <v>16</v>
      </c>
      <c r="J177" s="20"/>
      <c r="K177" s="23">
        <v>3</v>
      </c>
      <c r="L177" s="29">
        <f>E177</f>
        <v>3.1360000000000001</v>
      </c>
      <c r="M177" s="27">
        <f>(2*47*I177)/1000</f>
        <v>1.504</v>
      </c>
      <c r="N177" s="21">
        <f t="shared" si="55"/>
        <v>4.6400000000000006</v>
      </c>
      <c r="O177" s="27">
        <f t="shared" si="48"/>
        <v>0</v>
      </c>
      <c r="P177" s="1"/>
      <c r="Q177" s="1"/>
      <c r="R177" s="27">
        <f>IF(I177=$R$2,$R$3*N177*K177*D177,0)</f>
        <v>109.9851851851852</v>
      </c>
      <c r="S177" s="1"/>
      <c r="T177" s="1"/>
    </row>
    <row r="178" spans="2:20" x14ac:dyDescent="0.25">
      <c r="B178" s="20"/>
      <c r="C178" s="24" t="s">
        <v>75</v>
      </c>
      <c r="D178" s="20">
        <v>5</v>
      </c>
      <c r="E178" s="27">
        <f t="shared" ref="E178:E185" si="68">1.3+1.836</f>
        <v>3.1360000000000001</v>
      </c>
      <c r="F178" s="20">
        <v>0.3</v>
      </c>
      <c r="G178" s="20">
        <v>0.6</v>
      </c>
      <c r="H178" s="20" t="s">
        <v>25</v>
      </c>
      <c r="I178" s="20"/>
      <c r="J178" s="20"/>
      <c r="K178" s="20"/>
      <c r="L178" s="1"/>
      <c r="M178" s="1"/>
      <c r="N178" s="21">
        <f t="shared" si="55"/>
        <v>0</v>
      </c>
      <c r="O178" s="27">
        <f t="shared" si="48"/>
        <v>0</v>
      </c>
      <c r="P178" s="1"/>
      <c r="Q178" s="1"/>
      <c r="R178" s="1"/>
      <c r="S178" s="1"/>
      <c r="T178" s="1"/>
    </row>
    <row r="179" spans="2:20" s="34" customFormat="1" x14ac:dyDescent="0.25">
      <c r="B179" s="23"/>
      <c r="C179" s="31" t="s">
        <v>75</v>
      </c>
      <c r="D179" s="23">
        <v>5</v>
      </c>
      <c r="E179" s="28">
        <f t="shared" si="68"/>
        <v>3.1360000000000001</v>
      </c>
      <c r="F179" s="23">
        <v>0.3</v>
      </c>
      <c r="G179" s="23">
        <v>0.6</v>
      </c>
      <c r="H179" s="23" t="s">
        <v>29</v>
      </c>
      <c r="I179" s="23"/>
      <c r="J179" s="23"/>
      <c r="K179" s="23"/>
      <c r="L179" s="26"/>
      <c r="M179" s="26"/>
      <c r="N179" s="21">
        <f t="shared" si="55"/>
        <v>0</v>
      </c>
      <c r="O179" s="27">
        <f t="shared" si="48"/>
        <v>0</v>
      </c>
      <c r="P179" s="26"/>
      <c r="Q179" s="26"/>
      <c r="R179" s="26"/>
      <c r="S179" s="26"/>
      <c r="T179" s="26"/>
    </row>
    <row r="180" spans="2:20" x14ac:dyDescent="0.25">
      <c r="B180" s="20"/>
      <c r="C180" s="24" t="s">
        <v>75</v>
      </c>
      <c r="D180" s="20">
        <v>5</v>
      </c>
      <c r="E180" s="27">
        <f t="shared" si="68"/>
        <v>3.1360000000000001</v>
      </c>
      <c r="F180" s="20">
        <v>0.3</v>
      </c>
      <c r="G180" s="20">
        <v>0.6</v>
      </c>
      <c r="H180" s="20" t="s">
        <v>30</v>
      </c>
      <c r="I180" s="1"/>
      <c r="J180" s="1"/>
      <c r="K180" s="1"/>
      <c r="L180" s="1"/>
      <c r="M180" s="1"/>
      <c r="N180" s="21">
        <f t="shared" si="55"/>
        <v>0</v>
      </c>
      <c r="O180" s="27">
        <f t="shared" si="48"/>
        <v>0</v>
      </c>
      <c r="P180" s="1"/>
      <c r="Q180" s="1"/>
      <c r="R180" s="1"/>
      <c r="S180" s="1"/>
      <c r="T180" s="1"/>
    </row>
    <row r="181" spans="2:20" x14ac:dyDescent="0.25">
      <c r="B181" s="20"/>
      <c r="C181" s="24" t="s">
        <v>75</v>
      </c>
      <c r="D181" s="20">
        <v>5</v>
      </c>
      <c r="E181" s="27">
        <f t="shared" si="68"/>
        <v>3.1360000000000001</v>
      </c>
      <c r="F181" s="20">
        <v>0.3</v>
      </c>
      <c r="G181" s="20">
        <v>0.6</v>
      </c>
      <c r="H181" s="20" t="s">
        <v>31</v>
      </c>
      <c r="I181" s="20"/>
      <c r="J181" s="20"/>
      <c r="K181" s="20"/>
      <c r="L181" s="1"/>
      <c r="M181" s="1"/>
      <c r="N181" s="21">
        <f t="shared" si="55"/>
        <v>0</v>
      </c>
      <c r="O181" s="27">
        <f t="shared" si="48"/>
        <v>0</v>
      </c>
      <c r="P181" s="1"/>
      <c r="Q181" s="1"/>
      <c r="R181" s="1"/>
      <c r="S181" s="1"/>
      <c r="T181" s="1"/>
    </row>
    <row r="182" spans="2:20" x14ac:dyDescent="0.25">
      <c r="B182" s="20"/>
      <c r="C182" s="24" t="s">
        <v>75</v>
      </c>
      <c r="D182" s="20">
        <v>5</v>
      </c>
      <c r="E182" s="27">
        <f t="shared" si="68"/>
        <v>3.1360000000000001</v>
      </c>
      <c r="F182" s="20">
        <v>0.3</v>
      </c>
      <c r="G182" s="20">
        <v>0.6</v>
      </c>
      <c r="H182" s="20" t="s">
        <v>32</v>
      </c>
      <c r="I182" s="20">
        <v>20</v>
      </c>
      <c r="J182" s="20"/>
      <c r="K182" s="20">
        <v>3</v>
      </c>
      <c r="L182" s="21">
        <f t="shared" ref="L182:L183" si="69">E182</f>
        <v>3.1360000000000001</v>
      </c>
      <c r="M182" s="27">
        <f t="shared" ref="M182:M183" si="70">(2*56*I182)/1000</f>
        <v>2.2400000000000002</v>
      </c>
      <c r="N182" s="21">
        <f t="shared" si="55"/>
        <v>5.3760000000000003</v>
      </c>
      <c r="O182" s="27">
        <f t="shared" si="48"/>
        <v>0</v>
      </c>
      <c r="P182" s="21"/>
      <c r="Q182" s="21"/>
      <c r="R182" s="21"/>
      <c r="S182" s="27">
        <f>IF(I182=$S$2,$S$3*N182*K182*D182,0)</f>
        <v>199.11111111111111</v>
      </c>
      <c r="T182" s="1"/>
    </row>
    <row r="183" spans="2:20" x14ac:dyDescent="0.25">
      <c r="B183" s="20"/>
      <c r="C183" s="24" t="s">
        <v>75</v>
      </c>
      <c r="D183" s="20">
        <v>5</v>
      </c>
      <c r="E183" s="27">
        <f t="shared" si="68"/>
        <v>3.1360000000000001</v>
      </c>
      <c r="F183" s="20">
        <v>0.3</v>
      </c>
      <c r="G183" s="20">
        <v>0.6</v>
      </c>
      <c r="H183" s="20" t="s">
        <v>32</v>
      </c>
      <c r="I183" s="20">
        <v>16</v>
      </c>
      <c r="J183" s="20"/>
      <c r="K183" s="20">
        <v>2</v>
      </c>
      <c r="L183" s="21">
        <f t="shared" si="69"/>
        <v>3.1360000000000001</v>
      </c>
      <c r="M183" s="27">
        <f t="shared" si="70"/>
        <v>1.792</v>
      </c>
      <c r="N183" s="21">
        <f t="shared" si="55"/>
        <v>4.9279999999999999</v>
      </c>
      <c r="O183" s="27">
        <f t="shared" si="48"/>
        <v>0</v>
      </c>
      <c r="P183" s="21"/>
      <c r="Q183" s="21"/>
      <c r="R183" s="27">
        <f>IF(I183=$R$2,$R$3*N183*K183*D183,0)</f>
        <v>77.874567901234556</v>
      </c>
      <c r="S183" s="1"/>
      <c r="T183" s="1"/>
    </row>
    <row r="184" spans="2:20" x14ac:dyDescent="0.25">
      <c r="B184" s="20"/>
      <c r="C184" s="24" t="s">
        <v>75</v>
      </c>
      <c r="D184" s="20">
        <v>5</v>
      </c>
      <c r="E184" s="27">
        <f t="shared" si="68"/>
        <v>3.1360000000000001</v>
      </c>
      <c r="F184" s="20">
        <v>0.3</v>
      </c>
      <c r="G184" s="20">
        <v>0.6</v>
      </c>
      <c r="H184" s="20" t="s">
        <v>42</v>
      </c>
      <c r="I184" s="20">
        <v>8</v>
      </c>
      <c r="J184" s="20">
        <v>0.1</v>
      </c>
      <c r="K184" s="21">
        <f>(E184/2)/J184+1</f>
        <v>16.68</v>
      </c>
      <c r="L184" s="20">
        <f t="shared" ref="L184:L185" si="71">2*(F184+G184)</f>
        <v>1.7999999999999998</v>
      </c>
      <c r="M184" s="27">
        <f t="shared" ref="M184:M185" si="72">(2*8*I184)/1000</f>
        <v>0.128</v>
      </c>
      <c r="N184" s="21">
        <f t="shared" si="55"/>
        <v>1.9279999999999999</v>
      </c>
      <c r="O184" s="21">
        <f t="shared" si="48"/>
        <v>63.524029629629624</v>
      </c>
      <c r="P184" s="21"/>
      <c r="Q184" s="21"/>
      <c r="R184" s="21"/>
      <c r="S184" s="1"/>
      <c r="T184" s="1"/>
    </row>
    <row r="185" spans="2:20" x14ac:dyDescent="0.25">
      <c r="B185" s="20"/>
      <c r="C185" s="24" t="s">
        <v>75</v>
      </c>
      <c r="D185" s="20">
        <v>5</v>
      </c>
      <c r="E185" s="27">
        <f t="shared" si="68"/>
        <v>3.1360000000000001</v>
      </c>
      <c r="F185" s="20">
        <v>0.3</v>
      </c>
      <c r="G185" s="20">
        <v>0.6</v>
      </c>
      <c r="H185" s="20" t="s">
        <v>42</v>
      </c>
      <c r="I185" s="20">
        <v>8</v>
      </c>
      <c r="J185" s="20">
        <v>0.1</v>
      </c>
      <c r="K185" s="21">
        <f>(E185/2)/J185+1</f>
        <v>16.68</v>
      </c>
      <c r="L185" s="20">
        <f t="shared" si="71"/>
        <v>1.7999999999999998</v>
      </c>
      <c r="M185" s="27">
        <f t="shared" si="72"/>
        <v>0.128</v>
      </c>
      <c r="N185" s="21">
        <f t="shared" si="55"/>
        <v>1.9279999999999999</v>
      </c>
      <c r="O185" s="21">
        <f t="shared" si="48"/>
        <v>63.524029629629624</v>
      </c>
      <c r="P185" s="21"/>
      <c r="Q185" s="21"/>
      <c r="R185" s="21"/>
      <c r="S185" s="1"/>
      <c r="T185" s="1"/>
    </row>
    <row r="186" spans="2:20" x14ac:dyDescent="0.25">
      <c r="B186" s="20">
        <v>22</v>
      </c>
      <c r="C186" s="24" t="s">
        <v>76</v>
      </c>
      <c r="D186" s="20">
        <v>2</v>
      </c>
      <c r="E186" s="27">
        <v>2.4</v>
      </c>
      <c r="F186" s="20">
        <v>0.3</v>
      </c>
      <c r="G186" s="20">
        <v>0.6</v>
      </c>
      <c r="H186" s="20" t="s">
        <v>27</v>
      </c>
      <c r="I186" s="20">
        <v>20</v>
      </c>
      <c r="J186" s="1"/>
      <c r="K186" s="20">
        <v>3</v>
      </c>
      <c r="L186" s="29">
        <f>E186</f>
        <v>2.4</v>
      </c>
      <c r="M186" s="27">
        <f>(2*47*I186)/1000</f>
        <v>1.88</v>
      </c>
      <c r="N186" s="21">
        <f t="shared" si="55"/>
        <v>4.2799999999999994</v>
      </c>
      <c r="O186" s="27">
        <f t="shared" si="48"/>
        <v>0</v>
      </c>
      <c r="P186" s="1"/>
      <c r="Q186" s="1"/>
      <c r="R186" s="1"/>
      <c r="S186" s="27">
        <f>IF(I186=$S$2,$S$3*N186*K186*D186,0)</f>
        <v>63.407407407407391</v>
      </c>
      <c r="T186" s="1"/>
    </row>
    <row r="187" spans="2:20" x14ac:dyDescent="0.25">
      <c r="B187" s="20"/>
      <c r="C187" s="24" t="s">
        <v>76</v>
      </c>
      <c r="D187" s="20">
        <v>2</v>
      </c>
      <c r="E187" s="27">
        <v>2.4</v>
      </c>
      <c r="F187" s="20">
        <v>0.3</v>
      </c>
      <c r="G187" s="20">
        <v>0.6</v>
      </c>
      <c r="H187" s="20" t="s">
        <v>25</v>
      </c>
      <c r="I187" s="1"/>
      <c r="J187" s="1"/>
      <c r="K187" s="1"/>
      <c r="L187" s="1"/>
      <c r="M187" s="1"/>
      <c r="N187" s="21">
        <f t="shared" si="55"/>
        <v>0</v>
      </c>
      <c r="O187" s="27">
        <f t="shared" si="48"/>
        <v>0</v>
      </c>
      <c r="P187" s="1"/>
      <c r="Q187" s="1"/>
      <c r="R187" s="1"/>
      <c r="S187" s="1"/>
      <c r="T187" s="1"/>
    </row>
    <row r="188" spans="2:20" s="34" customFormat="1" x14ac:dyDescent="0.25">
      <c r="B188" s="23"/>
      <c r="C188" s="31" t="s">
        <v>76</v>
      </c>
      <c r="D188" s="23">
        <v>2</v>
      </c>
      <c r="E188" s="28">
        <v>2.4</v>
      </c>
      <c r="F188" s="23">
        <v>0.3</v>
      </c>
      <c r="G188" s="23">
        <v>0.6</v>
      </c>
      <c r="H188" s="23" t="s">
        <v>29</v>
      </c>
      <c r="I188" s="26"/>
      <c r="J188" s="26"/>
      <c r="K188" s="26"/>
      <c r="L188" s="26"/>
      <c r="M188" s="26"/>
      <c r="N188" s="21">
        <f t="shared" si="55"/>
        <v>0</v>
      </c>
      <c r="O188" s="27">
        <f t="shared" si="48"/>
        <v>0</v>
      </c>
      <c r="P188" s="26"/>
      <c r="Q188" s="26"/>
      <c r="R188" s="26"/>
      <c r="S188" s="26"/>
      <c r="T188" s="26"/>
    </row>
    <row r="189" spans="2:20" x14ac:dyDescent="0.25">
      <c r="B189" s="20"/>
      <c r="C189" s="24" t="s">
        <v>76</v>
      </c>
      <c r="D189" s="20">
        <v>2</v>
      </c>
      <c r="E189" s="27">
        <v>2.4</v>
      </c>
      <c r="F189" s="20">
        <v>0.3</v>
      </c>
      <c r="G189" s="20">
        <v>0.6</v>
      </c>
      <c r="H189" s="20" t="s">
        <v>30</v>
      </c>
      <c r="I189" s="1"/>
      <c r="J189" s="1"/>
      <c r="K189" s="1"/>
      <c r="L189" s="1"/>
      <c r="M189" s="1"/>
      <c r="N189" s="21">
        <f t="shared" si="55"/>
        <v>0</v>
      </c>
      <c r="O189" s="27">
        <f t="shared" si="48"/>
        <v>0</v>
      </c>
      <c r="P189" s="1"/>
      <c r="Q189" s="1"/>
      <c r="R189" s="1"/>
      <c r="S189" s="1"/>
      <c r="T189" s="1"/>
    </row>
    <row r="190" spans="2:20" x14ac:dyDescent="0.25">
      <c r="B190" s="20"/>
      <c r="C190" s="24" t="s">
        <v>76</v>
      </c>
      <c r="D190" s="20">
        <v>2</v>
      </c>
      <c r="E190" s="27">
        <v>2.4</v>
      </c>
      <c r="F190" s="20">
        <v>0.3</v>
      </c>
      <c r="G190" s="20">
        <v>0.6</v>
      </c>
      <c r="H190" s="20" t="s">
        <v>31</v>
      </c>
      <c r="I190" s="20">
        <v>20</v>
      </c>
      <c r="J190" s="20"/>
      <c r="K190" s="20">
        <v>3</v>
      </c>
      <c r="L190" s="20">
        <f>E190/4</f>
        <v>0.6</v>
      </c>
      <c r="M190" s="1">
        <f>(56*I190)/1000</f>
        <v>1.1200000000000001</v>
      </c>
      <c r="N190" s="21">
        <f t="shared" si="55"/>
        <v>1.7200000000000002</v>
      </c>
      <c r="O190" s="27">
        <f t="shared" si="48"/>
        <v>0</v>
      </c>
      <c r="P190" s="1"/>
      <c r="Q190" s="1"/>
      <c r="R190" s="1"/>
      <c r="S190" s="27">
        <f>IF(I190=$S$2,$S$3*N190*K190*D190,0)</f>
        <v>25.481481481481481</v>
      </c>
      <c r="T190" s="1"/>
    </row>
    <row r="191" spans="2:20" x14ac:dyDescent="0.25">
      <c r="B191" s="20"/>
      <c r="C191" s="24" t="s">
        <v>76</v>
      </c>
      <c r="D191" s="20">
        <v>2</v>
      </c>
      <c r="E191" s="27">
        <v>2.4</v>
      </c>
      <c r="F191" s="20">
        <v>0.3</v>
      </c>
      <c r="G191" s="20">
        <v>0.6</v>
      </c>
      <c r="H191" s="20" t="s">
        <v>32</v>
      </c>
      <c r="I191" s="20">
        <v>16</v>
      </c>
      <c r="J191" s="20"/>
      <c r="K191" s="20">
        <v>3</v>
      </c>
      <c r="L191" s="21">
        <f>E191</f>
        <v>2.4</v>
      </c>
      <c r="M191" s="27">
        <f>(2*56*I191)/1000</f>
        <v>1.792</v>
      </c>
      <c r="N191" s="21">
        <f t="shared" si="55"/>
        <v>4.1920000000000002</v>
      </c>
      <c r="O191" s="27">
        <f t="shared" si="48"/>
        <v>0</v>
      </c>
      <c r="P191" s="21"/>
      <c r="Q191" s="21"/>
      <c r="R191" s="27">
        <f>IF(I191=$R$2,$R$3*N191*K191*D191,0)</f>
        <v>39.746370370370371</v>
      </c>
      <c r="S191" s="1"/>
      <c r="T191" s="1"/>
    </row>
    <row r="192" spans="2:20" x14ac:dyDescent="0.25">
      <c r="B192" s="20"/>
      <c r="C192" s="24" t="s">
        <v>76</v>
      </c>
      <c r="D192" s="20">
        <v>2</v>
      </c>
      <c r="E192" s="27">
        <v>2.4</v>
      </c>
      <c r="F192" s="20">
        <v>0.3</v>
      </c>
      <c r="G192" s="20">
        <v>0.6</v>
      </c>
      <c r="H192" s="20" t="s">
        <v>42</v>
      </c>
      <c r="I192" s="20">
        <v>10</v>
      </c>
      <c r="J192" s="20">
        <v>0.1</v>
      </c>
      <c r="K192" s="21">
        <f>(E192/2)/J192+1</f>
        <v>12.999999999999998</v>
      </c>
      <c r="L192" s="20">
        <f t="shared" ref="L192:L193" si="73">2*(F192+G192)</f>
        <v>1.7999999999999998</v>
      </c>
      <c r="M192" s="27">
        <f t="shared" ref="M192:M193" si="74">(2*8*I192)/1000</f>
        <v>0.16</v>
      </c>
      <c r="N192" s="21">
        <f t="shared" si="55"/>
        <v>1.9599999999999997</v>
      </c>
      <c r="O192" s="27">
        <f t="shared" si="48"/>
        <v>0</v>
      </c>
      <c r="P192" s="21">
        <f t="shared" ref="P192:P193" si="75">IF(I192=$P$2,$P$3*N192*K192*D192,0)</f>
        <v>31.456790123456781</v>
      </c>
      <c r="Q192" s="21"/>
      <c r="R192" s="21"/>
      <c r="S192" s="1"/>
      <c r="T192" s="1"/>
    </row>
    <row r="193" spans="2:20" x14ac:dyDescent="0.25">
      <c r="B193" s="20"/>
      <c r="C193" s="24" t="s">
        <v>76</v>
      </c>
      <c r="D193" s="20">
        <v>2</v>
      </c>
      <c r="E193" s="27">
        <v>2.4</v>
      </c>
      <c r="F193" s="20">
        <v>0.3</v>
      </c>
      <c r="G193" s="20">
        <v>0.6</v>
      </c>
      <c r="H193" s="20" t="s">
        <v>42</v>
      </c>
      <c r="I193" s="20">
        <v>10</v>
      </c>
      <c r="J193" s="20">
        <v>0.1</v>
      </c>
      <c r="K193" s="21">
        <f>(E193/2)/J193+1</f>
        <v>12.999999999999998</v>
      </c>
      <c r="L193" s="20">
        <f t="shared" si="73"/>
        <v>1.7999999999999998</v>
      </c>
      <c r="M193" s="27">
        <f t="shared" si="74"/>
        <v>0.16</v>
      </c>
      <c r="N193" s="21">
        <f t="shared" si="55"/>
        <v>1.9599999999999997</v>
      </c>
      <c r="O193" s="27">
        <f t="shared" si="48"/>
        <v>0</v>
      </c>
      <c r="P193" s="21">
        <f t="shared" si="75"/>
        <v>31.456790123456781</v>
      </c>
      <c r="Q193" s="21"/>
      <c r="R193" s="21"/>
      <c r="S193" s="1"/>
      <c r="T193" s="1"/>
    </row>
    <row r="194" spans="2:20" x14ac:dyDescent="0.25">
      <c r="B194" s="20">
        <v>23</v>
      </c>
      <c r="C194" s="24" t="s">
        <v>77</v>
      </c>
      <c r="D194" s="20">
        <v>2</v>
      </c>
      <c r="E194" s="27">
        <v>3.57</v>
      </c>
      <c r="F194" s="20">
        <v>0.2</v>
      </c>
      <c r="G194" s="20">
        <v>0.6</v>
      </c>
      <c r="H194" s="20" t="s">
        <v>27</v>
      </c>
      <c r="I194" s="20">
        <v>16</v>
      </c>
      <c r="J194" s="1"/>
      <c r="K194" s="20">
        <v>2</v>
      </c>
      <c r="L194" s="29">
        <f>E194</f>
        <v>3.57</v>
      </c>
      <c r="M194" s="27">
        <f>(2*47*I194)/1000</f>
        <v>1.504</v>
      </c>
      <c r="N194" s="21">
        <f t="shared" si="55"/>
        <v>5.0739999999999998</v>
      </c>
      <c r="O194" s="27">
        <f t="shared" si="48"/>
        <v>0</v>
      </c>
      <c r="P194" s="1"/>
      <c r="Q194" s="1"/>
      <c r="R194" s="27">
        <f>IF(I194=$R$2,$R$3*N194*K194*D194,0)</f>
        <v>32.072691358024692</v>
      </c>
      <c r="S194" s="1"/>
      <c r="T194" s="1"/>
    </row>
    <row r="195" spans="2:20" x14ac:dyDescent="0.25">
      <c r="B195" s="20"/>
      <c r="C195" s="24" t="s">
        <v>77</v>
      </c>
      <c r="D195" s="20">
        <v>2</v>
      </c>
      <c r="E195" s="27">
        <v>3.57</v>
      </c>
      <c r="F195" s="20">
        <v>0.2</v>
      </c>
      <c r="G195" s="20">
        <v>0.6</v>
      </c>
      <c r="H195" s="20" t="s">
        <v>25</v>
      </c>
      <c r="I195" s="1"/>
      <c r="J195" s="1"/>
      <c r="K195" s="1"/>
      <c r="L195" s="1"/>
      <c r="M195" s="1"/>
      <c r="N195" s="21">
        <f t="shared" si="55"/>
        <v>0</v>
      </c>
      <c r="O195" s="27">
        <f t="shared" si="48"/>
        <v>0</v>
      </c>
      <c r="P195" s="1"/>
      <c r="Q195" s="1"/>
      <c r="R195" s="1"/>
      <c r="S195" s="1"/>
      <c r="T195" s="1"/>
    </row>
    <row r="196" spans="2:20" s="34" customFormat="1" x14ac:dyDescent="0.25">
      <c r="B196" s="23"/>
      <c r="C196" s="31" t="s">
        <v>77</v>
      </c>
      <c r="D196" s="23">
        <v>2</v>
      </c>
      <c r="E196" s="28">
        <v>3.57</v>
      </c>
      <c r="F196" s="23">
        <v>0.2</v>
      </c>
      <c r="G196" s="23">
        <v>0.6</v>
      </c>
      <c r="H196" s="23" t="s">
        <v>29</v>
      </c>
      <c r="I196" s="26"/>
      <c r="J196" s="26"/>
      <c r="K196" s="26"/>
      <c r="L196" s="26"/>
      <c r="M196" s="26"/>
      <c r="N196" s="21">
        <f t="shared" si="55"/>
        <v>0</v>
      </c>
      <c r="O196" s="27">
        <f t="shared" ref="O196:O259" si="76">IF(I196=$O$2,$O$3*N196*K196*D196,0)</f>
        <v>0</v>
      </c>
      <c r="P196" s="26"/>
      <c r="Q196" s="26"/>
      <c r="R196" s="26"/>
      <c r="S196" s="26"/>
      <c r="T196" s="26"/>
    </row>
    <row r="197" spans="2:20" x14ac:dyDescent="0.25">
      <c r="B197" s="20"/>
      <c r="C197" s="24" t="s">
        <v>77</v>
      </c>
      <c r="D197" s="20">
        <v>2</v>
      </c>
      <c r="E197" s="27">
        <v>3.57</v>
      </c>
      <c r="F197" s="20">
        <v>0.2</v>
      </c>
      <c r="G197" s="20">
        <v>0.6</v>
      </c>
      <c r="H197" s="20" t="s">
        <v>30</v>
      </c>
      <c r="I197" s="1"/>
      <c r="J197" s="1"/>
      <c r="K197" s="1"/>
      <c r="L197" s="1"/>
      <c r="M197" s="1"/>
      <c r="N197" s="21">
        <f t="shared" si="55"/>
        <v>0</v>
      </c>
      <c r="O197" s="27">
        <f t="shared" si="76"/>
        <v>0</v>
      </c>
      <c r="P197" s="1"/>
      <c r="Q197" s="1"/>
      <c r="R197" s="1"/>
      <c r="S197" s="1"/>
      <c r="T197" s="1"/>
    </row>
    <row r="198" spans="2:20" x14ac:dyDescent="0.25">
      <c r="B198" s="20"/>
      <c r="C198" s="24" t="s">
        <v>77</v>
      </c>
      <c r="D198" s="20">
        <v>2</v>
      </c>
      <c r="E198" s="27">
        <v>3.57</v>
      </c>
      <c r="F198" s="20">
        <v>0.2</v>
      </c>
      <c r="G198" s="20">
        <v>0.6</v>
      </c>
      <c r="H198" s="20" t="s">
        <v>31</v>
      </c>
      <c r="I198" s="20"/>
      <c r="J198" s="20"/>
      <c r="K198" s="20"/>
      <c r="L198" s="1"/>
      <c r="M198" s="1"/>
      <c r="N198" s="21">
        <f t="shared" si="55"/>
        <v>0</v>
      </c>
      <c r="O198" s="27">
        <f t="shared" si="76"/>
        <v>0</v>
      </c>
      <c r="P198" s="1"/>
      <c r="Q198" s="1"/>
      <c r="R198" s="1"/>
      <c r="S198" s="1"/>
      <c r="T198" s="1"/>
    </row>
    <row r="199" spans="2:20" x14ac:dyDescent="0.25">
      <c r="B199" s="20"/>
      <c r="C199" s="24" t="s">
        <v>77</v>
      </c>
      <c r="D199" s="20">
        <v>2</v>
      </c>
      <c r="E199" s="27">
        <v>3.57</v>
      </c>
      <c r="F199" s="20">
        <v>0.2</v>
      </c>
      <c r="G199" s="20">
        <v>0.6</v>
      </c>
      <c r="H199" s="20" t="s">
        <v>32</v>
      </c>
      <c r="I199" s="20">
        <v>16</v>
      </c>
      <c r="J199" s="20"/>
      <c r="K199" s="20">
        <v>2</v>
      </c>
      <c r="L199" s="21">
        <f>E199</f>
        <v>3.57</v>
      </c>
      <c r="M199" s="27">
        <f>(2*56*I199)/1000</f>
        <v>1.792</v>
      </c>
      <c r="N199" s="21">
        <f t="shared" si="55"/>
        <v>5.3620000000000001</v>
      </c>
      <c r="O199" s="27">
        <f t="shared" si="76"/>
        <v>0</v>
      </c>
      <c r="P199" s="21"/>
      <c r="Q199" s="21"/>
      <c r="R199" s="27">
        <f>IF(I199=$R$2,$R$3*N199*K199*D199,0)</f>
        <v>33.893135802469132</v>
      </c>
      <c r="S199" s="1"/>
      <c r="T199" s="1"/>
    </row>
    <row r="200" spans="2:20" x14ac:dyDescent="0.25">
      <c r="B200" s="20"/>
      <c r="C200" s="24" t="s">
        <v>77</v>
      </c>
      <c r="D200" s="20">
        <v>2</v>
      </c>
      <c r="E200" s="27">
        <v>3.57</v>
      </c>
      <c r="F200" s="20">
        <v>0.2</v>
      </c>
      <c r="G200" s="20">
        <v>0.6</v>
      </c>
      <c r="H200" s="20" t="s">
        <v>42</v>
      </c>
      <c r="I200" s="20">
        <v>8</v>
      </c>
      <c r="J200" s="20">
        <v>0.1</v>
      </c>
      <c r="K200" s="21">
        <f>(E200/2)/J200+1</f>
        <v>18.849999999999998</v>
      </c>
      <c r="L200" s="20">
        <f t="shared" ref="L200:L201" si="77">2*(F200+G200)</f>
        <v>1.6</v>
      </c>
      <c r="M200" s="27">
        <f t="shared" ref="M200:M201" si="78">(2*8*I200)/1000</f>
        <v>0.128</v>
      </c>
      <c r="N200" s="21">
        <f t="shared" si="55"/>
        <v>1.7280000000000002</v>
      </c>
      <c r="O200" s="21">
        <f t="shared" si="76"/>
        <v>25.736533333333334</v>
      </c>
      <c r="P200" s="21"/>
      <c r="Q200" s="21"/>
      <c r="R200" s="21"/>
      <c r="S200" s="1"/>
      <c r="T200" s="1"/>
    </row>
    <row r="201" spans="2:20" x14ac:dyDescent="0.25">
      <c r="B201" s="20"/>
      <c r="C201" s="24" t="s">
        <v>77</v>
      </c>
      <c r="D201" s="20">
        <v>2</v>
      </c>
      <c r="E201" s="27">
        <v>3.57</v>
      </c>
      <c r="F201" s="20">
        <v>0.2</v>
      </c>
      <c r="G201" s="20">
        <v>0.6</v>
      </c>
      <c r="H201" s="20" t="s">
        <v>42</v>
      </c>
      <c r="I201" s="20">
        <v>8</v>
      </c>
      <c r="J201" s="20">
        <v>0.1</v>
      </c>
      <c r="K201" s="21">
        <f>(E201/2)/J201+1</f>
        <v>18.849999999999998</v>
      </c>
      <c r="L201" s="20">
        <f t="shared" si="77"/>
        <v>1.6</v>
      </c>
      <c r="M201" s="27">
        <f t="shared" si="78"/>
        <v>0.128</v>
      </c>
      <c r="N201" s="21">
        <f t="shared" si="55"/>
        <v>1.7280000000000002</v>
      </c>
      <c r="O201" s="21">
        <f t="shared" si="76"/>
        <v>25.736533333333334</v>
      </c>
      <c r="P201" s="21"/>
      <c r="Q201" s="21"/>
      <c r="R201" s="21"/>
      <c r="S201" s="1"/>
      <c r="T201" s="1"/>
    </row>
    <row r="202" spans="2:20" x14ac:dyDescent="0.25">
      <c r="B202" s="20">
        <v>24</v>
      </c>
      <c r="C202" s="24" t="s">
        <v>78</v>
      </c>
      <c r="D202" s="20">
        <v>2</v>
      </c>
      <c r="E202" s="27">
        <v>0.91</v>
      </c>
      <c r="F202" s="20">
        <v>0.3</v>
      </c>
      <c r="G202" s="20">
        <v>0.6</v>
      </c>
      <c r="H202" s="20" t="s">
        <v>27</v>
      </c>
      <c r="I202" s="20">
        <v>16</v>
      </c>
      <c r="J202" s="1"/>
      <c r="K202" s="20">
        <v>3</v>
      </c>
      <c r="L202" s="29">
        <f>E202</f>
        <v>0.91</v>
      </c>
      <c r="M202" s="27">
        <f>(2*47*I202)/1000</f>
        <v>1.504</v>
      </c>
      <c r="N202" s="21">
        <f t="shared" si="55"/>
        <v>2.4140000000000001</v>
      </c>
      <c r="O202" s="27">
        <f t="shared" si="76"/>
        <v>0</v>
      </c>
      <c r="P202" s="1"/>
      <c r="Q202" s="1"/>
      <c r="R202" s="27">
        <f>IF(I202=$R$2,$R$3*N202*K202*D202,0)</f>
        <v>22.888296296296296</v>
      </c>
      <c r="S202" s="1"/>
      <c r="T202" s="1"/>
    </row>
    <row r="203" spans="2:20" x14ac:dyDescent="0.25">
      <c r="B203" s="20"/>
      <c r="C203" s="24" t="s">
        <v>78</v>
      </c>
      <c r="D203" s="20">
        <v>2</v>
      </c>
      <c r="E203" s="27">
        <v>0.91</v>
      </c>
      <c r="F203" s="20">
        <v>0.3</v>
      </c>
      <c r="G203" s="20">
        <v>0.6</v>
      </c>
      <c r="H203" s="20" t="s">
        <v>25</v>
      </c>
      <c r="I203" s="1"/>
      <c r="J203" s="1"/>
      <c r="K203" s="1"/>
      <c r="L203" s="1"/>
      <c r="M203" s="1"/>
      <c r="N203" s="21">
        <f t="shared" si="55"/>
        <v>0</v>
      </c>
      <c r="O203" s="27">
        <f t="shared" si="76"/>
        <v>0</v>
      </c>
      <c r="P203" s="1"/>
      <c r="Q203" s="1"/>
      <c r="R203" s="1"/>
      <c r="S203" s="1"/>
      <c r="T203" s="1"/>
    </row>
    <row r="204" spans="2:20" s="34" customFormat="1" x14ac:dyDescent="0.25">
      <c r="B204" s="23"/>
      <c r="C204" s="31" t="s">
        <v>78</v>
      </c>
      <c r="D204" s="23">
        <v>2</v>
      </c>
      <c r="E204" s="28">
        <v>0.91</v>
      </c>
      <c r="F204" s="23">
        <v>0.3</v>
      </c>
      <c r="G204" s="23">
        <v>0.6</v>
      </c>
      <c r="H204" s="23" t="s">
        <v>29</v>
      </c>
      <c r="I204" s="23">
        <v>16</v>
      </c>
      <c r="J204" s="26"/>
      <c r="K204" s="23">
        <v>2</v>
      </c>
      <c r="L204" s="33">
        <f>E204/4+6.162/4+1.275</f>
        <v>3.0430000000000001</v>
      </c>
      <c r="M204" s="26"/>
      <c r="N204" s="21">
        <f t="shared" si="55"/>
        <v>3.0430000000000001</v>
      </c>
      <c r="O204" s="27">
        <f t="shared" si="76"/>
        <v>0</v>
      </c>
      <c r="P204" s="26"/>
      <c r="Q204" s="26"/>
      <c r="R204" s="27">
        <f>IF(I204=$R$2,$R$3*N204*K204*D204,0)</f>
        <v>19.234765432098765</v>
      </c>
      <c r="S204" s="26"/>
      <c r="T204" s="26"/>
    </row>
    <row r="205" spans="2:20" x14ac:dyDescent="0.25">
      <c r="B205" s="20"/>
      <c r="C205" s="24" t="s">
        <v>78</v>
      </c>
      <c r="D205" s="20">
        <v>2</v>
      </c>
      <c r="E205" s="27">
        <v>0.91</v>
      </c>
      <c r="F205" s="20">
        <v>0.3</v>
      </c>
      <c r="G205" s="20">
        <v>0.6</v>
      </c>
      <c r="H205" s="20" t="s">
        <v>30</v>
      </c>
      <c r="I205" s="1"/>
      <c r="J205" s="1"/>
      <c r="K205" s="1"/>
      <c r="L205" s="1"/>
      <c r="M205" s="1"/>
      <c r="N205" s="21">
        <f t="shared" si="55"/>
        <v>0</v>
      </c>
      <c r="O205" s="27">
        <f t="shared" si="76"/>
        <v>0</v>
      </c>
      <c r="P205" s="1"/>
      <c r="Q205" s="1"/>
      <c r="R205" s="1"/>
      <c r="S205" s="1"/>
      <c r="T205" s="1"/>
    </row>
    <row r="206" spans="2:20" x14ac:dyDescent="0.25">
      <c r="B206" s="20"/>
      <c r="C206" s="24" t="s">
        <v>78</v>
      </c>
      <c r="D206" s="20">
        <v>2</v>
      </c>
      <c r="E206" s="27">
        <v>0.91</v>
      </c>
      <c r="F206" s="20">
        <v>0.3</v>
      </c>
      <c r="G206" s="20">
        <v>0.6</v>
      </c>
      <c r="H206" s="20" t="s">
        <v>31</v>
      </c>
      <c r="I206" s="20"/>
      <c r="J206" s="20"/>
      <c r="K206" s="20"/>
      <c r="L206" s="1"/>
      <c r="M206" s="1"/>
      <c r="N206" s="21">
        <f t="shared" si="55"/>
        <v>0</v>
      </c>
      <c r="O206" s="27">
        <f t="shared" si="76"/>
        <v>0</v>
      </c>
      <c r="P206" s="1"/>
      <c r="Q206" s="1"/>
      <c r="R206" s="1"/>
      <c r="S206" s="1"/>
      <c r="T206" s="1"/>
    </row>
    <row r="207" spans="2:20" x14ac:dyDescent="0.25">
      <c r="B207" s="20"/>
      <c r="C207" s="24" t="s">
        <v>78</v>
      </c>
      <c r="D207" s="20">
        <v>2</v>
      </c>
      <c r="E207" s="27">
        <v>0.91</v>
      </c>
      <c r="F207" s="20">
        <v>0.3</v>
      </c>
      <c r="G207" s="20">
        <v>0.6</v>
      </c>
      <c r="H207" s="20" t="s">
        <v>32</v>
      </c>
      <c r="I207" s="20">
        <v>16</v>
      </c>
      <c r="J207" s="20"/>
      <c r="K207" s="20">
        <v>3</v>
      </c>
      <c r="L207" s="21">
        <f>E207</f>
        <v>0.91</v>
      </c>
      <c r="M207" s="27">
        <f>(2*56*I207)/1000</f>
        <v>1.792</v>
      </c>
      <c r="N207" s="21">
        <f t="shared" si="55"/>
        <v>2.702</v>
      </c>
      <c r="O207" s="27">
        <f t="shared" si="76"/>
        <v>0</v>
      </c>
      <c r="P207" s="21"/>
      <c r="Q207" s="21"/>
      <c r="R207" s="27">
        <f>IF(I207=$R$2,$R$3*N207*K207*D207,0)</f>
        <v>25.618962962962961</v>
      </c>
      <c r="S207" s="1"/>
      <c r="T207" s="1"/>
    </row>
    <row r="208" spans="2:20" x14ac:dyDescent="0.25">
      <c r="B208" s="20"/>
      <c r="C208" s="24" t="s">
        <v>78</v>
      </c>
      <c r="D208" s="20">
        <v>2</v>
      </c>
      <c r="E208" s="27">
        <v>0.91</v>
      </c>
      <c r="F208" s="20">
        <v>0.3</v>
      </c>
      <c r="G208" s="20">
        <v>0.6</v>
      </c>
      <c r="H208" s="20" t="s">
        <v>42</v>
      </c>
      <c r="I208" s="20">
        <v>10</v>
      </c>
      <c r="J208" s="20">
        <v>0.1</v>
      </c>
      <c r="K208" s="21">
        <f>(E208/2)/J208+1</f>
        <v>5.55</v>
      </c>
      <c r="L208" s="20">
        <f t="shared" ref="L208:L209" si="79">2*(F208+G208)</f>
        <v>1.7999999999999998</v>
      </c>
      <c r="M208" s="27">
        <f t="shared" ref="M208:M209" si="80">(2*8*I208)/1000</f>
        <v>0.16</v>
      </c>
      <c r="N208" s="21">
        <f t="shared" si="55"/>
        <v>1.9599999999999997</v>
      </c>
      <c r="O208" s="27">
        <f t="shared" si="76"/>
        <v>0</v>
      </c>
      <c r="P208" s="21">
        <f t="shared" ref="P208:P209" si="81">IF(I208=$P$2,$P$3*N208*K208*D208,0)</f>
        <v>13.429629629629627</v>
      </c>
      <c r="Q208" s="21"/>
      <c r="R208" s="21"/>
      <c r="S208" s="1"/>
      <c r="T208" s="1"/>
    </row>
    <row r="209" spans="2:20" x14ac:dyDescent="0.25">
      <c r="B209" s="20"/>
      <c r="C209" s="24" t="s">
        <v>78</v>
      </c>
      <c r="D209" s="20">
        <v>2</v>
      </c>
      <c r="E209" s="27">
        <v>0.91</v>
      </c>
      <c r="F209" s="20">
        <v>0.3</v>
      </c>
      <c r="G209" s="20">
        <v>0.6</v>
      </c>
      <c r="H209" s="20" t="s">
        <v>42</v>
      </c>
      <c r="I209" s="20">
        <v>10</v>
      </c>
      <c r="J209" s="20">
        <v>0.1</v>
      </c>
      <c r="K209" s="21">
        <f>(E209/2)/J209+1</f>
        <v>5.55</v>
      </c>
      <c r="L209" s="20">
        <f t="shared" si="79"/>
        <v>1.7999999999999998</v>
      </c>
      <c r="M209" s="27">
        <f t="shared" si="80"/>
        <v>0.16</v>
      </c>
      <c r="N209" s="21">
        <f t="shared" si="55"/>
        <v>1.9599999999999997</v>
      </c>
      <c r="O209" s="27">
        <f t="shared" si="76"/>
        <v>0</v>
      </c>
      <c r="P209" s="21">
        <f t="shared" si="81"/>
        <v>13.429629629629627</v>
      </c>
      <c r="Q209" s="21"/>
      <c r="R209" s="21"/>
      <c r="S209" s="1"/>
      <c r="T209" s="1"/>
    </row>
    <row r="210" spans="2:20" x14ac:dyDescent="0.25">
      <c r="B210" s="20">
        <v>25</v>
      </c>
      <c r="C210" s="24" t="s">
        <v>79</v>
      </c>
      <c r="D210" s="20">
        <v>2</v>
      </c>
      <c r="E210" s="27">
        <v>2.16</v>
      </c>
      <c r="F210" s="20">
        <v>0.3</v>
      </c>
      <c r="G210" s="20">
        <v>0.6</v>
      </c>
      <c r="H210" s="20" t="s">
        <v>27</v>
      </c>
      <c r="I210" s="20">
        <v>16</v>
      </c>
      <c r="J210" s="1"/>
      <c r="K210" s="20">
        <v>3</v>
      </c>
      <c r="L210" s="29">
        <f>E210</f>
        <v>2.16</v>
      </c>
      <c r="M210" s="27">
        <f>(2*47*I210)/1000</f>
        <v>1.504</v>
      </c>
      <c r="N210" s="21">
        <f t="shared" ref="N210:N273" si="82">L210+M210</f>
        <v>3.6640000000000001</v>
      </c>
      <c r="O210" s="27">
        <f t="shared" si="76"/>
        <v>0</v>
      </c>
      <c r="P210" s="1"/>
      <c r="Q210" s="1"/>
      <c r="R210" s="27">
        <f>IF(I210=$R$2,$R$3*N210*K210*D210,0)</f>
        <v>34.740148148148151</v>
      </c>
      <c r="S210" s="1"/>
      <c r="T210" s="1"/>
    </row>
    <row r="211" spans="2:20" x14ac:dyDescent="0.25">
      <c r="B211" s="20"/>
      <c r="C211" s="24" t="s">
        <v>79</v>
      </c>
      <c r="D211" s="20">
        <v>2</v>
      </c>
      <c r="E211" s="27">
        <v>2.16</v>
      </c>
      <c r="F211" s="20">
        <v>0.3</v>
      </c>
      <c r="G211" s="20">
        <v>0.6</v>
      </c>
      <c r="H211" s="20" t="s">
        <v>25</v>
      </c>
      <c r="I211" s="1"/>
      <c r="J211" s="1"/>
      <c r="K211" s="1"/>
      <c r="L211" s="1"/>
      <c r="M211" s="1"/>
      <c r="N211" s="21">
        <f t="shared" si="82"/>
        <v>0</v>
      </c>
      <c r="O211" s="27">
        <f t="shared" si="76"/>
        <v>0</v>
      </c>
      <c r="P211" s="1"/>
      <c r="Q211" s="1"/>
      <c r="R211" s="1"/>
      <c r="S211" s="1"/>
      <c r="T211" s="1"/>
    </row>
    <row r="212" spans="2:20" s="34" customFormat="1" x14ac:dyDescent="0.25">
      <c r="B212" s="23"/>
      <c r="C212" s="31" t="s">
        <v>79</v>
      </c>
      <c r="D212" s="23">
        <v>2</v>
      </c>
      <c r="E212" s="28">
        <v>2.16</v>
      </c>
      <c r="F212" s="23">
        <v>0.3</v>
      </c>
      <c r="G212" s="23">
        <v>0.6</v>
      </c>
      <c r="H212" s="23" t="s">
        <v>29</v>
      </c>
      <c r="I212" s="23">
        <v>16</v>
      </c>
      <c r="J212" s="26"/>
      <c r="K212" s="23">
        <v>2</v>
      </c>
      <c r="L212" s="33">
        <f>E204/4+E212/4+1.125</f>
        <v>1.8925000000000001</v>
      </c>
      <c r="M212" s="26"/>
      <c r="N212" s="21">
        <f t="shared" si="82"/>
        <v>1.8925000000000001</v>
      </c>
      <c r="O212" s="27">
        <f t="shared" si="76"/>
        <v>0</v>
      </c>
      <c r="P212" s="26"/>
      <c r="Q212" s="26"/>
      <c r="R212" s="27">
        <f>IF(I212=$R$2,$R$3*N212*K212*D212,0)</f>
        <v>11.962469135802468</v>
      </c>
      <c r="S212" s="26"/>
      <c r="T212" s="26"/>
    </row>
    <row r="213" spans="2:20" x14ac:dyDescent="0.25">
      <c r="B213" s="20"/>
      <c r="C213" s="24" t="s">
        <v>79</v>
      </c>
      <c r="D213" s="20">
        <v>2</v>
      </c>
      <c r="E213" s="27">
        <v>2.16</v>
      </c>
      <c r="F213" s="20">
        <v>0.3</v>
      </c>
      <c r="G213" s="20">
        <v>0.6</v>
      </c>
      <c r="H213" s="20" t="s">
        <v>30</v>
      </c>
      <c r="I213" s="1"/>
      <c r="J213" s="1"/>
      <c r="K213" s="1"/>
      <c r="L213" s="1"/>
      <c r="M213" s="1"/>
      <c r="N213" s="21">
        <f t="shared" si="82"/>
        <v>0</v>
      </c>
      <c r="O213" s="27">
        <f t="shared" si="76"/>
        <v>0</v>
      </c>
      <c r="P213" s="1"/>
      <c r="Q213" s="1"/>
      <c r="R213" s="1"/>
      <c r="S213" s="1"/>
      <c r="T213" s="1"/>
    </row>
    <row r="214" spans="2:20" x14ac:dyDescent="0.25">
      <c r="B214" s="20"/>
      <c r="C214" s="24" t="s">
        <v>79</v>
      </c>
      <c r="D214" s="20">
        <v>2</v>
      </c>
      <c r="E214" s="27">
        <v>2.16</v>
      </c>
      <c r="F214" s="20">
        <v>0.3</v>
      </c>
      <c r="G214" s="20">
        <v>0.6</v>
      </c>
      <c r="H214" s="20" t="s">
        <v>31</v>
      </c>
      <c r="I214" s="20"/>
      <c r="J214" s="20"/>
      <c r="K214" s="20"/>
      <c r="L214" s="1"/>
      <c r="M214" s="1"/>
      <c r="N214" s="21">
        <f t="shared" si="82"/>
        <v>0</v>
      </c>
      <c r="O214" s="27">
        <f t="shared" si="76"/>
        <v>0</v>
      </c>
      <c r="P214" s="1"/>
      <c r="Q214" s="1"/>
      <c r="R214" s="1"/>
      <c r="S214" s="1"/>
      <c r="T214" s="1"/>
    </row>
    <row r="215" spans="2:20" x14ac:dyDescent="0.25">
      <c r="B215" s="20"/>
      <c r="C215" s="24" t="s">
        <v>79</v>
      </c>
      <c r="D215" s="20">
        <v>2</v>
      </c>
      <c r="E215" s="27">
        <v>2.16</v>
      </c>
      <c r="F215" s="20">
        <v>0.3</v>
      </c>
      <c r="G215" s="20">
        <v>0.6</v>
      </c>
      <c r="H215" s="20" t="s">
        <v>32</v>
      </c>
      <c r="I215" s="20">
        <v>16</v>
      </c>
      <c r="J215" s="20"/>
      <c r="K215" s="20">
        <v>3</v>
      </c>
      <c r="L215" s="21">
        <f>E215</f>
        <v>2.16</v>
      </c>
      <c r="M215" s="27">
        <f>(2*56*I215)/1000</f>
        <v>1.792</v>
      </c>
      <c r="N215" s="21">
        <f t="shared" si="82"/>
        <v>3.952</v>
      </c>
      <c r="O215" s="27">
        <f t="shared" si="76"/>
        <v>0</v>
      </c>
      <c r="P215" s="21"/>
      <c r="Q215" s="21"/>
      <c r="R215" s="27">
        <f>IF(I215=$R$2,$R$3*N215*K215*D215,0)</f>
        <v>37.470814814814808</v>
      </c>
      <c r="S215" s="1"/>
      <c r="T215" s="1"/>
    </row>
    <row r="216" spans="2:20" x14ac:dyDescent="0.25">
      <c r="B216" s="20"/>
      <c r="C216" s="24" t="s">
        <v>79</v>
      </c>
      <c r="D216" s="20">
        <v>2</v>
      </c>
      <c r="E216" s="27">
        <v>2.16</v>
      </c>
      <c r="F216" s="20">
        <v>0.3</v>
      </c>
      <c r="G216" s="20">
        <v>0.6</v>
      </c>
      <c r="H216" s="20" t="s">
        <v>42</v>
      </c>
      <c r="I216" s="20">
        <v>10</v>
      </c>
      <c r="J216" s="20">
        <v>0.1</v>
      </c>
      <c r="K216" s="21">
        <f>(E216/2)/J216+1</f>
        <v>11.8</v>
      </c>
      <c r="L216" s="20">
        <f t="shared" ref="L216:L217" si="83">2*(F216+G216)</f>
        <v>1.7999999999999998</v>
      </c>
      <c r="M216" s="27">
        <f t="shared" ref="M216:M217" si="84">(2*8*I216)/1000</f>
        <v>0.16</v>
      </c>
      <c r="N216" s="21">
        <f t="shared" si="82"/>
        <v>1.9599999999999997</v>
      </c>
      <c r="O216" s="27">
        <f t="shared" si="76"/>
        <v>0</v>
      </c>
      <c r="P216" s="21">
        <f t="shared" ref="P216:P217" si="85">IF(I216=$P$2,$P$3*N216*K216*D216,0)</f>
        <v>28.553086419753082</v>
      </c>
      <c r="Q216" s="21"/>
      <c r="R216" s="21"/>
      <c r="S216" s="1"/>
      <c r="T216" s="1"/>
    </row>
    <row r="217" spans="2:20" x14ac:dyDescent="0.25">
      <c r="B217" s="20"/>
      <c r="C217" s="24" t="s">
        <v>79</v>
      </c>
      <c r="D217" s="20">
        <v>2</v>
      </c>
      <c r="E217" s="27">
        <v>2.16</v>
      </c>
      <c r="F217" s="20">
        <v>0.3</v>
      </c>
      <c r="G217" s="20">
        <v>0.6</v>
      </c>
      <c r="H217" s="20" t="s">
        <v>42</v>
      </c>
      <c r="I217" s="20">
        <v>10</v>
      </c>
      <c r="J217" s="20">
        <v>0.15</v>
      </c>
      <c r="K217" s="21">
        <f>(E217/2)/J217+1</f>
        <v>8.2000000000000011</v>
      </c>
      <c r="L217" s="20">
        <f t="shared" si="83"/>
        <v>1.7999999999999998</v>
      </c>
      <c r="M217" s="27">
        <f t="shared" si="84"/>
        <v>0.16</v>
      </c>
      <c r="N217" s="21">
        <f t="shared" si="82"/>
        <v>1.9599999999999997</v>
      </c>
      <c r="O217" s="27">
        <f t="shared" si="76"/>
        <v>0</v>
      </c>
      <c r="P217" s="21">
        <f t="shared" si="85"/>
        <v>19.841975308641974</v>
      </c>
      <c r="Q217" s="21"/>
      <c r="R217" s="21"/>
      <c r="S217" s="1"/>
      <c r="T217" s="1"/>
    </row>
    <row r="218" spans="2:20" x14ac:dyDescent="0.25">
      <c r="B218" s="20">
        <v>26</v>
      </c>
      <c r="C218" s="24" t="s">
        <v>80</v>
      </c>
      <c r="D218" s="20">
        <v>2</v>
      </c>
      <c r="E218" s="27">
        <v>3.2</v>
      </c>
      <c r="F218" s="20">
        <v>0.23</v>
      </c>
      <c r="G218" s="20">
        <v>0.6</v>
      </c>
      <c r="H218" s="20" t="s">
        <v>27</v>
      </c>
      <c r="I218" s="20">
        <v>16</v>
      </c>
      <c r="J218" s="1"/>
      <c r="K218" s="20">
        <v>2</v>
      </c>
      <c r="L218" s="29">
        <f>E218</f>
        <v>3.2</v>
      </c>
      <c r="M218" s="27">
        <f>(2*47*I218)/1000</f>
        <v>1.504</v>
      </c>
      <c r="N218" s="21">
        <f t="shared" si="82"/>
        <v>4.7040000000000006</v>
      </c>
      <c r="O218" s="27">
        <f t="shared" si="76"/>
        <v>0</v>
      </c>
      <c r="P218" s="1"/>
      <c r="Q218" s="1"/>
      <c r="R218" s="27">
        <f>IF(I218=$R$2,$R$3*N218*K218*D218,0)</f>
        <v>29.733925925925927</v>
      </c>
      <c r="S218" s="1"/>
      <c r="T218" s="1"/>
    </row>
    <row r="219" spans="2:20" x14ac:dyDescent="0.25">
      <c r="B219" s="20"/>
      <c r="C219" s="24" t="s">
        <v>80</v>
      </c>
      <c r="D219" s="20">
        <v>2</v>
      </c>
      <c r="E219" s="27">
        <v>3.2</v>
      </c>
      <c r="F219" s="20">
        <v>0.23</v>
      </c>
      <c r="G219" s="20">
        <v>0.6</v>
      </c>
      <c r="H219" s="20" t="s">
        <v>25</v>
      </c>
      <c r="I219" s="1"/>
      <c r="J219" s="1"/>
      <c r="K219" s="1"/>
      <c r="L219" s="1"/>
      <c r="M219" s="1"/>
      <c r="N219" s="21">
        <f t="shared" si="82"/>
        <v>0</v>
      </c>
      <c r="O219" s="27">
        <f t="shared" si="76"/>
        <v>0</v>
      </c>
      <c r="P219" s="1"/>
      <c r="Q219" s="1"/>
      <c r="R219" s="1"/>
      <c r="S219" s="1"/>
      <c r="T219" s="1"/>
    </row>
    <row r="220" spans="2:20" s="34" customFormat="1" x14ac:dyDescent="0.25">
      <c r="B220" s="23"/>
      <c r="C220" s="31" t="s">
        <v>80</v>
      </c>
      <c r="D220" s="23">
        <v>2</v>
      </c>
      <c r="E220" s="28">
        <v>3.2</v>
      </c>
      <c r="F220" s="23">
        <v>0.23</v>
      </c>
      <c r="G220" s="23">
        <v>0.6</v>
      </c>
      <c r="H220" s="23" t="s">
        <v>29</v>
      </c>
      <c r="I220" s="26"/>
      <c r="J220" s="26"/>
      <c r="K220" s="26"/>
      <c r="L220" s="26"/>
      <c r="M220" s="26"/>
      <c r="N220" s="21">
        <f t="shared" si="82"/>
        <v>0</v>
      </c>
      <c r="O220" s="27">
        <f t="shared" si="76"/>
        <v>0</v>
      </c>
      <c r="P220" s="26"/>
      <c r="Q220" s="26"/>
      <c r="R220" s="26"/>
      <c r="S220" s="26"/>
      <c r="T220" s="26"/>
    </row>
    <row r="221" spans="2:20" x14ac:dyDescent="0.25">
      <c r="B221" s="20"/>
      <c r="C221" s="24" t="s">
        <v>80</v>
      </c>
      <c r="D221" s="20">
        <v>2</v>
      </c>
      <c r="E221" s="27">
        <v>3.2</v>
      </c>
      <c r="F221" s="20">
        <v>0.23</v>
      </c>
      <c r="G221" s="20">
        <v>0.6</v>
      </c>
      <c r="H221" s="20" t="s">
        <v>30</v>
      </c>
      <c r="I221" s="1"/>
      <c r="J221" s="1"/>
      <c r="K221" s="1"/>
      <c r="L221" s="1"/>
      <c r="M221" s="1"/>
      <c r="N221" s="21">
        <f t="shared" si="82"/>
        <v>0</v>
      </c>
      <c r="O221" s="27">
        <f t="shared" si="76"/>
        <v>0</v>
      </c>
      <c r="P221" s="1"/>
      <c r="Q221" s="1"/>
      <c r="R221" s="1"/>
      <c r="S221" s="1"/>
      <c r="T221" s="1"/>
    </row>
    <row r="222" spans="2:20" x14ac:dyDescent="0.25">
      <c r="B222" s="20"/>
      <c r="C222" s="24" t="s">
        <v>80</v>
      </c>
      <c r="D222" s="20">
        <v>2</v>
      </c>
      <c r="E222" s="27">
        <v>3.2</v>
      </c>
      <c r="F222" s="20">
        <v>0.23</v>
      </c>
      <c r="G222" s="20">
        <v>0.6</v>
      </c>
      <c r="H222" s="20" t="s">
        <v>31</v>
      </c>
      <c r="I222" s="20">
        <v>16</v>
      </c>
      <c r="J222" s="20"/>
      <c r="K222" s="20">
        <v>2</v>
      </c>
      <c r="L222" s="20">
        <f>E222/4</f>
        <v>0.8</v>
      </c>
      <c r="M222" s="1">
        <f>(56*I222)/1000</f>
        <v>0.89600000000000002</v>
      </c>
      <c r="N222" s="21">
        <f t="shared" si="82"/>
        <v>1.6960000000000002</v>
      </c>
      <c r="O222" s="27">
        <f t="shared" si="76"/>
        <v>0</v>
      </c>
      <c r="P222" s="1"/>
      <c r="Q222" s="1"/>
      <c r="R222" s="27">
        <f t="shared" ref="R222:R223" si="86">IF(I222=$R$2,$R$3*N222*K222*D222,0)</f>
        <v>10.720395061728395</v>
      </c>
      <c r="S222" s="1"/>
      <c r="T222" s="1"/>
    </row>
    <row r="223" spans="2:20" x14ac:dyDescent="0.25">
      <c r="B223" s="20"/>
      <c r="C223" s="24" t="s">
        <v>80</v>
      </c>
      <c r="D223" s="20">
        <v>2</v>
      </c>
      <c r="E223" s="27">
        <v>3.2</v>
      </c>
      <c r="F223" s="20">
        <v>0.23</v>
      </c>
      <c r="G223" s="20">
        <v>0.6</v>
      </c>
      <c r="H223" s="20" t="s">
        <v>32</v>
      </c>
      <c r="I223" s="20">
        <v>16</v>
      </c>
      <c r="J223" s="20"/>
      <c r="K223" s="20">
        <v>2</v>
      </c>
      <c r="L223" s="21">
        <f>E223</f>
        <v>3.2</v>
      </c>
      <c r="M223" s="27">
        <f>(2*56*I223)/1000</f>
        <v>1.792</v>
      </c>
      <c r="N223" s="21">
        <f t="shared" si="82"/>
        <v>4.992</v>
      </c>
      <c r="O223" s="27">
        <f t="shared" si="76"/>
        <v>0</v>
      </c>
      <c r="P223" s="21"/>
      <c r="Q223" s="21"/>
      <c r="R223" s="27">
        <f t="shared" si="86"/>
        <v>31.554370370370368</v>
      </c>
      <c r="S223" s="1"/>
      <c r="T223" s="1"/>
    </row>
    <row r="224" spans="2:20" x14ac:dyDescent="0.25">
      <c r="B224" s="20"/>
      <c r="C224" s="24" t="s">
        <v>80</v>
      </c>
      <c r="D224" s="20">
        <v>2</v>
      </c>
      <c r="E224" s="27">
        <v>3.2</v>
      </c>
      <c r="F224" s="20">
        <v>0.23</v>
      </c>
      <c r="G224" s="20">
        <v>0.6</v>
      </c>
      <c r="H224" s="20" t="s">
        <v>42</v>
      </c>
      <c r="I224" s="20">
        <v>8</v>
      </c>
      <c r="J224" s="20">
        <v>0.1</v>
      </c>
      <c r="K224" s="21">
        <f>(E224/2)/J224+1</f>
        <v>17</v>
      </c>
      <c r="L224" s="20">
        <f t="shared" ref="L224:L225" si="87">2*(F224+G224)</f>
        <v>1.66</v>
      </c>
      <c r="M224" s="27">
        <f t="shared" ref="M224:M225" si="88">(2*8*I224)/1000</f>
        <v>0.128</v>
      </c>
      <c r="N224" s="21">
        <f t="shared" si="82"/>
        <v>1.7879999999999998</v>
      </c>
      <c r="O224" s="21">
        <f t="shared" si="76"/>
        <v>24.016592592592588</v>
      </c>
      <c r="P224" s="21"/>
      <c r="Q224" s="21"/>
      <c r="R224" s="21"/>
      <c r="S224" s="1"/>
      <c r="T224" s="1"/>
    </row>
    <row r="225" spans="2:20" x14ac:dyDescent="0.25">
      <c r="B225" s="20"/>
      <c r="C225" s="24" t="s">
        <v>80</v>
      </c>
      <c r="D225" s="20">
        <v>2</v>
      </c>
      <c r="E225" s="27">
        <v>3.2</v>
      </c>
      <c r="F225" s="20">
        <v>0.23</v>
      </c>
      <c r="G225" s="20">
        <v>0.6</v>
      </c>
      <c r="H225" s="20" t="s">
        <v>42</v>
      </c>
      <c r="I225" s="20">
        <v>8</v>
      </c>
      <c r="J225" s="20">
        <v>0.15</v>
      </c>
      <c r="K225" s="21">
        <f>(E225/2)/J225+1</f>
        <v>11.666666666666668</v>
      </c>
      <c r="L225" s="20">
        <f t="shared" si="87"/>
        <v>1.66</v>
      </c>
      <c r="M225" s="27">
        <f t="shared" si="88"/>
        <v>0.128</v>
      </c>
      <c r="N225" s="21">
        <f t="shared" si="82"/>
        <v>1.7879999999999998</v>
      </c>
      <c r="O225" s="21">
        <f t="shared" si="76"/>
        <v>16.481975308641974</v>
      </c>
      <c r="P225" s="21"/>
      <c r="Q225" s="21"/>
      <c r="R225" s="21"/>
      <c r="S225" s="1"/>
      <c r="T225" s="1"/>
    </row>
    <row r="226" spans="2:20" x14ac:dyDescent="0.25">
      <c r="B226" s="20">
        <v>27</v>
      </c>
      <c r="C226" s="24" t="s">
        <v>81</v>
      </c>
      <c r="D226" s="20">
        <v>1</v>
      </c>
      <c r="E226" s="27">
        <f>1.535+1.02</f>
        <v>2.5549999999999997</v>
      </c>
      <c r="F226" s="20">
        <v>0.3</v>
      </c>
      <c r="G226" s="20">
        <v>0.6</v>
      </c>
      <c r="H226" s="20" t="s">
        <v>27</v>
      </c>
      <c r="I226" s="20">
        <v>20</v>
      </c>
      <c r="J226" s="1"/>
      <c r="K226" s="20">
        <v>3</v>
      </c>
      <c r="L226" s="29">
        <f>E226</f>
        <v>2.5549999999999997</v>
      </c>
      <c r="M226" s="27">
        <f>(2*47*I226)/1000</f>
        <v>1.88</v>
      </c>
      <c r="N226" s="21">
        <f t="shared" si="82"/>
        <v>4.4349999999999996</v>
      </c>
      <c r="O226" s="27">
        <f t="shared" si="76"/>
        <v>0</v>
      </c>
      <c r="P226" s="1"/>
      <c r="Q226" s="1"/>
      <c r="R226" s="1"/>
      <c r="S226" s="27">
        <f>IF(I226=$S$2,$S$3*N226*K226*D226,0)</f>
        <v>32.851851851851848</v>
      </c>
      <c r="T226" s="1"/>
    </row>
    <row r="227" spans="2:20" x14ac:dyDescent="0.25">
      <c r="B227" s="20"/>
      <c r="C227" s="24" t="s">
        <v>81</v>
      </c>
      <c r="D227" s="20">
        <v>1</v>
      </c>
      <c r="E227" s="27">
        <f t="shared" ref="E227:E233" si="89">1.535+1.02</f>
        <v>2.5549999999999997</v>
      </c>
      <c r="F227" s="20">
        <v>0.3</v>
      </c>
      <c r="G227" s="20">
        <v>0.6</v>
      </c>
      <c r="H227" s="20" t="s">
        <v>25</v>
      </c>
      <c r="I227" s="1"/>
      <c r="J227" s="1"/>
      <c r="K227" s="1"/>
      <c r="L227" s="1"/>
      <c r="M227" s="1"/>
      <c r="N227" s="21">
        <f t="shared" si="82"/>
        <v>0</v>
      </c>
      <c r="O227" s="27">
        <f t="shared" si="76"/>
        <v>0</v>
      </c>
      <c r="P227" s="1"/>
      <c r="Q227" s="1"/>
      <c r="R227" s="1"/>
      <c r="S227" s="1"/>
      <c r="T227" s="1"/>
    </row>
    <row r="228" spans="2:20" s="34" customFormat="1" x14ac:dyDescent="0.25">
      <c r="B228" s="23"/>
      <c r="C228" s="31" t="s">
        <v>81</v>
      </c>
      <c r="D228" s="23">
        <v>1</v>
      </c>
      <c r="E228" s="28">
        <f t="shared" si="89"/>
        <v>2.5549999999999997</v>
      </c>
      <c r="F228" s="23">
        <v>0.3</v>
      </c>
      <c r="G228" s="23">
        <v>0.6</v>
      </c>
      <c r="H228" s="23" t="s">
        <v>29</v>
      </c>
      <c r="I228" s="23">
        <v>16</v>
      </c>
      <c r="J228" s="26"/>
      <c r="K228" s="23"/>
      <c r="L228" s="26"/>
      <c r="M228" s="26"/>
      <c r="N228" s="21">
        <f t="shared" si="82"/>
        <v>0</v>
      </c>
      <c r="O228" s="27">
        <f t="shared" si="76"/>
        <v>0</v>
      </c>
      <c r="P228" s="26"/>
      <c r="Q228" s="26"/>
      <c r="R228" s="27">
        <f>IF(I228=$R$2,$R$3*N228*K228*D228,0)</f>
        <v>0</v>
      </c>
      <c r="S228" s="26"/>
      <c r="T228" s="26"/>
    </row>
    <row r="229" spans="2:20" x14ac:dyDescent="0.25">
      <c r="B229" s="20"/>
      <c r="C229" s="24" t="s">
        <v>81</v>
      </c>
      <c r="D229" s="20">
        <v>1</v>
      </c>
      <c r="E229" s="27">
        <f t="shared" si="89"/>
        <v>2.5549999999999997</v>
      </c>
      <c r="F229" s="20">
        <v>0.3</v>
      </c>
      <c r="G229" s="20">
        <v>0.6</v>
      </c>
      <c r="H229" s="20" t="s">
        <v>30</v>
      </c>
      <c r="I229" s="1"/>
      <c r="J229" s="1"/>
      <c r="K229" s="1"/>
      <c r="L229" s="1"/>
      <c r="M229" s="1"/>
      <c r="N229" s="21">
        <f t="shared" si="82"/>
        <v>0</v>
      </c>
      <c r="O229" s="27">
        <f t="shared" si="76"/>
        <v>0</v>
      </c>
      <c r="P229" s="1"/>
      <c r="Q229" s="1"/>
      <c r="R229" s="1"/>
      <c r="S229" s="1"/>
      <c r="T229" s="1"/>
    </row>
    <row r="230" spans="2:20" x14ac:dyDescent="0.25">
      <c r="B230" s="20"/>
      <c r="C230" s="24" t="s">
        <v>81</v>
      </c>
      <c r="D230" s="20">
        <v>1</v>
      </c>
      <c r="E230" s="27">
        <f t="shared" si="89"/>
        <v>2.5549999999999997</v>
      </c>
      <c r="F230" s="20">
        <v>0.3</v>
      </c>
      <c r="G230" s="20">
        <v>0.6</v>
      </c>
      <c r="H230" s="20" t="s">
        <v>31</v>
      </c>
      <c r="I230" s="20"/>
      <c r="J230" s="20"/>
      <c r="K230" s="20"/>
      <c r="L230" s="1"/>
      <c r="M230" s="1"/>
      <c r="N230" s="21">
        <f t="shared" si="82"/>
        <v>0</v>
      </c>
      <c r="O230" s="27">
        <f t="shared" si="76"/>
        <v>0</v>
      </c>
      <c r="P230" s="1"/>
      <c r="Q230" s="1"/>
      <c r="R230" s="1"/>
      <c r="S230" s="1"/>
      <c r="T230" s="1"/>
    </row>
    <row r="231" spans="2:20" x14ac:dyDescent="0.25">
      <c r="B231" s="20"/>
      <c r="C231" s="24" t="s">
        <v>81</v>
      </c>
      <c r="D231" s="20">
        <v>1</v>
      </c>
      <c r="E231" s="27">
        <f t="shared" si="89"/>
        <v>2.5549999999999997</v>
      </c>
      <c r="F231" s="20">
        <v>0.3</v>
      </c>
      <c r="G231" s="20">
        <v>0.6</v>
      </c>
      <c r="H231" s="20" t="s">
        <v>32</v>
      </c>
      <c r="I231" s="20">
        <v>16</v>
      </c>
      <c r="J231" s="20"/>
      <c r="K231" s="20">
        <v>3</v>
      </c>
      <c r="L231" s="21">
        <f>E231</f>
        <v>2.5549999999999997</v>
      </c>
      <c r="M231" s="27">
        <f>(2*56*I231)/1000</f>
        <v>1.792</v>
      </c>
      <c r="N231" s="21">
        <f t="shared" si="82"/>
        <v>4.3469999999999995</v>
      </c>
      <c r="O231" s="27">
        <f t="shared" si="76"/>
        <v>0</v>
      </c>
      <c r="P231" s="21"/>
      <c r="Q231" s="21"/>
      <c r="R231" s="27">
        <f>IF(I231=$R$2,$R$3*N231*K231*D231,0)</f>
        <v>20.607999999999997</v>
      </c>
      <c r="S231" s="1"/>
      <c r="T231" s="1"/>
    </row>
    <row r="232" spans="2:20" x14ac:dyDescent="0.25">
      <c r="B232" s="20"/>
      <c r="C232" s="24" t="s">
        <v>81</v>
      </c>
      <c r="D232" s="20">
        <v>1</v>
      </c>
      <c r="E232" s="27">
        <f t="shared" si="89"/>
        <v>2.5549999999999997</v>
      </c>
      <c r="F232" s="20">
        <v>0.3</v>
      </c>
      <c r="G232" s="20">
        <v>0.6</v>
      </c>
      <c r="H232" s="20" t="s">
        <v>42</v>
      </c>
      <c r="I232" s="20">
        <v>10</v>
      </c>
      <c r="J232" s="20">
        <v>0.1</v>
      </c>
      <c r="K232" s="21">
        <f>(E232/2)/J232+1</f>
        <v>13.774999999999999</v>
      </c>
      <c r="L232" s="20">
        <f t="shared" ref="L232:L233" si="90">2*(F232+G232)</f>
        <v>1.7999999999999998</v>
      </c>
      <c r="M232" s="27">
        <f t="shared" ref="M232:M233" si="91">(2*8*I232)/1000</f>
        <v>0.16</v>
      </c>
      <c r="N232" s="21">
        <f t="shared" si="82"/>
        <v>1.9599999999999997</v>
      </c>
      <c r="O232" s="27">
        <f t="shared" si="76"/>
        <v>0</v>
      </c>
      <c r="P232" s="21">
        <f t="shared" ref="P232:P233" si="92">IF(I232=$P$2,$P$3*N232*K232*D232,0)</f>
        <v>16.666049382716047</v>
      </c>
      <c r="Q232" s="21"/>
      <c r="R232" s="21"/>
      <c r="S232" s="1"/>
      <c r="T232" s="1"/>
    </row>
    <row r="233" spans="2:20" x14ac:dyDescent="0.25">
      <c r="B233" s="20"/>
      <c r="C233" s="24" t="s">
        <v>81</v>
      </c>
      <c r="D233" s="20">
        <v>1</v>
      </c>
      <c r="E233" s="27">
        <f t="shared" si="89"/>
        <v>2.5549999999999997</v>
      </c>
      <c r="F233" s="20">
        <v>0.3</v>
      </c>
      <c r="G233" s="20">
        <v>0.6</v>
      </c>
      <c r="H233" s="20" t="s">
        <v>42</v>
      </c>
      <c r="I233" s="20">
        <v>10</v>
      </c>
      <c r="J233" s="20">
        <v>0.1</v>
      </c>
      <c r="K233" s="21">
        <f>(E233/2)/J233+1</f>
        <v>13.774999999999999</v>
      </c>
      <c r="L233" s="20">
        <f t="shared" si="90"/>
        <v>1.7999999999999998</v>
      </c>
      <c r="M233" s="27">
        <f t="shared" si="91"/>
        <v>0.16</v>
      </c>
      <c r="N233" s="21">
        <f t="shared" si="82"/>
        <v>1.9599999999999997</v>
      </c>
      <c r="O233" s="27">
        <f t="shared" si="76"/>
        <v>0</v>
      </c>
      <c r="P233" s="21">
        <f t="shared" si="92"/>
        <v>16.666049382716047</v>
      </c>
      <c r="Q233" s="21"/>
      <c r="R233" s="21"/>
      <c r="S233" s="1"/>
      <c r="T233" s="1"/>
    </row>
    <row r="234" spans="2:20" x14ac:dyDescent="0.25">
      <c r="B234" s="20">
        <v>28</v>
      </c>
      <c r="C234" s="24" t="s">
        <v>82</v>
      </c>
      <c r="D234" s="20">
        <v>1</v>
      </c>
      <c r="E234" s="27">
        <v>3.5</v>
      </c>
      <c r="F234" s="20">
        <v>0.3</v>
      </c>
      <c r="G234" s="20">
        <v>0.6</v>
      </c>
      <c r="H234" s="20" t="s">
        <v>27</v>
      </c>
      <c r="I234" s="20">
        <v>16</v>
      </c>
      <c r="J234" s="1"/>
      <c r="K234" s="20">
        <v>3</v>
      </c>
      <c r="L234" s="29">
        <f>E234</f>
        <v>3.5</v>
      </c>
      <c r="M234" s="27">
        <f>(2*47*I234)/1000</f>
        <v>1.504</v>
      </c>
      <c r="N234" s="21">
        <f t="shared" si="82"/>
        <v>5.0039999999999996</v>
      </c>
      <c r="O234" s="27">
        <f t="shared" si="76"/>
        <v>0</v>
      </c>
      <c r="P234" s="1"/>
      <c r="Q234" s="1"/>
      <c r="R234" s="27">
        <f>IF(I234=$R$2,$R$3*N234*K234*D234,0)</f>
        <v>23.722666666666665</v>
      </c>
      <c r="S234" s="1"/>
      <c r="T234" s="1"/>
    </row>
    <row r="235" spans="2:20" x14ac:dyDescent="0.25">
      <c r="B235" s="20"/>
      <c r="C235" s="24" t="s">
        <v>82</v>
      </c>
      <c r="D235" s="20">
        <v>1</v>
      </c>
      <c r="E235" s="27">
        <v>3.5</v>
      </c>
      <c r="F235" s="20">
        <v>0.3</v>
      </c>
      <c r="G235" s="20">
        <v>0.6</v>
      </c>
      <c r="H235" s="20" t="s">
        <v>25</v>
      </c>
      <c r="I235" s="1"/>
      <c r="J235" s="1"/>
      <c r="K235" s="1"/>
      <c r="L235" s="1"/>
      <c r="M235" s="1"/>
      <c r="N235" s="21">
        <f t="shared" si="82"/>
        <v>0</v>
      </c>
      <c r="O235" s="27">
        <f t="shared" si="76"/>
        <v>0</v>
      </c>
      <c r="P235" s="1"/>
      <c r="Q235" s="1"/>
      <c r="R235" s="1"/>
      <c r="S235" s="1"/>
      <c r="T235" s="1"/>
    </row>
    <row r="236" spans="2:20" s="34" customFormat="1" x14ac:dyDescent="0.25">
      <c r="B236" s="23"/>
      <c r="C236" s="31" t="s">
        <v>82</v>
      </c>
      <c r="D236" s="23">
        <v>1</v>
      </c>
      <c r="E236" s="28">
        <v>3.5</v>
      </c>
      <c r="F236" s="23">
        <v>0.3</v>
      </c>
      <c r="G236" s="23">
        <v>0.6</v>
      </c>
      <c r="H236" s="23" t="s">
        <v>29</v>
      </c>
      <c r="I236" s="26"/>
      <c r="J236" s="26"/>
      <c r="K236" s="26"/>
      <c r="L236" s="26"/>
      <c r="M236" s="26"/>
      <c r="N236" s="21">
        <f t="shared" si="82"/>
        <v>0</v>
      </c>
      <c r="O236" s="27">
        <f t="shared" si="76"/>
        <v>0</v>
      </c>
      <c r="P236" s="26"/>
      <c r="Q236" s="26"/>
      <c r="R236" s="26"/>
      <c r="S236" s="26"/>
      <c r="T236" s="26"/>
    </row>
    <row r="237" spans="2:20" x14ac:dyDescent="0.25">
      <c r="B237" s="20"/>
      <c r="C237" s="24" t="s">
        <v>82</v>
      </c>
      <c r="D237" s="20">
        <v>1</v>
      </c>
      <c r="E237" s="27">
        <v>3.5</v>
      </c>
      <c r="F237" s="20">
        <v>0.3</v>
      </c>
      <c r="G237" s="20">
        <v>0.6</v>
      </c>
      <c r="H237" s="20" t="s">
        <v>30</v>
      </c>
      <c r="I237" s="1"/>
      <c r="J237" s="1"/>
      <c r="K237" s="1"/>
      <c r="L237" s="1"/>
      <c r="M237" s="1"/>
      <c r="N237" s="21">
        <f t="shared" si="82"/>
        <v>0</v>
      </c>
      <c r="O237" s="27">
        <f t="shared" si="76"/>
        <v>0</v>
      </c>
      <c r="P237" s="1"/>
      <c r="Q237" s="1"/>
      <c r="R237" s="1"/>
      <c r="S237" s="1"/>
      <c r="T237" s="1"/>
    </row>
    <row r="238" spans="2:20" x14ac:dyDescent="0.25">
      <c r="B238" s="20"/>
      <c r="C238" s="24" t="s">
        <v>82</v>
      </c>
      <c r="D238" s="20">
        <v>1</v>
      </c>
      <c r="E238" s="27">
        <v>3.5</v>
      </c>
      <c r="F238" s="20">
        <v>0.3</v>
      </c>
      <c r="G238" s="20">
        <v>0.6</v>
      </c>
      <c r="H238" s="20" t="s">
        <v>31</v>
      </c>
      <c r="I238" s="20">
        <v>12</v>
      </c>
      <c r="J238" s="20"/>
      <c r="K238" s="20">
        <v>1</v>
      </c>
      <c r="L238" s="20">
        <f>E238/4</f>
        <v>0.875</v>
      </c>
      <c r="M238" s="1">
        <f>(56*I238)/1000</f>
        <v>0.67200000000000004</v>
      </c>
      <c r="N238" s="21">
        <f t="shared" si="82"/>
        <v>1.5470000000000002</v>
      </c>
      <c r="O238" s="27">
        <f t="shared" si="76"/>
        <v>0</v>
      </c>
      <c r="P238" s="1"/>
      <c r="Q238" s="21">
        <f t="shared" ref="Q238:Q239" si="93">IF(I238=$Q$2,$Q$3*N238*K238*D238,0)</f>
        <v>1.3751111111111112</v>
      </c>
      <c r="R238" s="1"/>
      <c r="S238" s="1"/>
      <c r="T238" s="1"/>
    </row>
    <row r="239" spans="2:20" x14ac:dyDescent="0.25">
      <c r="B239" s="20"/>
      <c r="C239" s="24" t="s">
        <v>82</v>
      </c>
      <c r="D239" s="20">
        <v>1</v>
      </c>
      <c r="E239" s="27">
        <v>3.5</v>
      </c>
      <c r="F239" s="20">
        <v>0.3</v>
      </c>
      <c r="G239" s="20">
        <v>0.6</v>
      </c>
      <c r="H239" s="20" t="s">
        <v>32</v>
      </c>
      <c r="I239" s="20">
        <v>12</v>
      </c>
      <c r="J239" s="20"/>
      <c r="K239" s="20">
        <v>3</v>
      </c>
      <c r="L239" s="21">
        <f>E239</f>
        <v>3.5</v>
      </c>
      <c r="M239" s="27">
        <f>(2*56*I239)/1000</f>
        <v>1.3440000000000001</v>
      </c>
      <c r="N239" s="21">
        <f t="shared" si="82"/>
        <v>4.8440000000000003</v>
      </c>
      <c r="O239" s="27">
        <f t="shared" si="76"/>
        <v>0</v>
      </c>
      <c r="P239" s="21"/>
      <c r="Q239" s="21">
        <f t="shared" si="93"/>
        <v>12.917333333333335</v>
      </c>
      <c r="R239" s="21"/>
      <c r="S239" s="1"/>
      <c r="T239" s="1"/>
    </row>
    <row r="240" spans="2:20" x14ac:dyDescent="0.25">
      <c r="B240" s="20"/>
      <c r="C240" s="24" t="s">
        <v>82</v>
      </c>
      <c r="D240" s="20">
        <v>1</v>
      </c>
      <c r="E240" s="27">
        <v>3.5</v>
      </c>
      <c r="F240" s="20">
        <v>0.3</v>
      </c>
      <c r="G240" s="20">
        <v>0.6</v>
      </c>
      <c r="H240" s="20" t="s">
        <v>42</v>
      </c>
      <c r="I240" s="20">
        <v>8</v>
      </c>
      <c r="J240" s="20">
        <v>0.1</v>
      </c>
      <c r="K240" s="21">
        <f>(E240/2)/J240+1</f>
        <v>18.5</v>
      </c>
      <c r="L240" s="20">
        <f t="shared" ref="L240:L241" si="94">2*(F240+G240)</f>
        <v>1.7999999999999998</v>
      </c>
      <c r="M240" s="27">
        <f t="shared" ref="M240:M241" si="95">(2*8*I240)/1000</f>
        <v>0.128</v>
      </c>
      <c r="N240" s="21">
        <f t="shared" si="82"/>
        <v>1.9279999999999999</v>
      </c>
      <c r="O240" s="21">
        <f t="shared" si="76"/>
        <v>14.09106172839506</v>
      </c>
      <c r="P240" s="21"/>
      <c r="Q240" s="21"/>
      <c r="R240" s="21"/>
      <c r="S240" s="1"/>
      <c r="T240" s="1"/>
    </row>
    <row r="241" spans="2:20" x14ac:dyDescent="0.25">
      <c r="B241" s="20"/>
      <c r="C241" s="24" t="s">
        <v>82</v>
      </c>
      <c r="D241" s="20">
        <v>1</v>
      </c>
      <c r="E241" s="27">
        <v>3.5</v>
      </c>
      <c r="F241" s="20">
        <v>0.3</v>
      </c>
      <c r="G241" s="20">
        <v>0.6</v>
      </c>
      <c r="H241" s="20" t="s">
        <v>42</v>
      </c>
      <c r="I241" s="20">
        <v>8</v>
      </c>
      <c r="J241" s="20">
        <v>0.15</v>
      </c>
      <c r="K241" s="21">
        <f>(E241/2)/J241+1</f>
        <v>12.666666666666668</v>
      </c>
      <c r="L241" s="20">
        <f t="shared" si="94"/>
        <v>1.7999999999999998</v>
      </c>
      <c r="M241" s="27">
        <f t="shared" si="95"/>
        <v>0.128</v>
      </c>
      <c r="N241" s="21">
        <f t="shared" si="82"/>
        <v>1.9279999999999999</v>
      </c>
      <c r="O241" s="21">
        <f t="shared" si="76"/>
        <v>9.6479341563786001</v>
      </c>
      <c r="P241" s="21"/>
      <c r="Q241" s="21"/>
      <c r="R241" s="21"/>
      <c r="S241" s="1"/>
      <c r="T241" s="1"/>
    </row>
    <row r="242" spans="2:20" x14ac:dyDescent="0.25">
      <c r="B242" s="20">
        <v>29</v>
      </c>
      <c r="C242" s="31" t="s">
        <v>83</v>
      </c>
      <c r="D242" s="23">
        <v>1</v>
      </c>
      <c r="E242" s="28">
        <v>5.35</v>
      </c>
      <c r="F242" s="20">
        <v>0.38</v>
      </c>
      <c r="G242" s="20">
        <v>0.6</v>
      </c>
      <c r="H242" s="20" t="s">
        <v>27</v>
      </c>
      <c r="I242" s="20">
        <v>20</v>
      </c>
      <c r="J242" s="1"/>
      <c r="K242" s="20">
        <v>3</v>
      </c>
      <c r="L242" s="29">
        <f t="shared" ref="L242" si="96">E242</f>
        <v>5.35</v>
      </c>
      <c r="M242" s="27">
        <f t="shared" ref="M242:M243" si="97">(2*47*I242)/1000</f>
        <v>1.88</v>
      </c>
      <c r="N242" s="21">
        <f t="shared" si="82"/>
        <v>7.2299999999999995</v>
      </c>
      <c r="O242" s="27">
        <f t="shared" si="76"/>
        <v>0</v>
      </c>
      <c r="P242" s="1"/>
      <c r="Q242" s="1"/>
      <c r="R242" s="1"/>
      <c r="S242" s="27">
        <f>IF(I242=$S$2,$S$3*N242*K242*D242,0)</f>
        <v>53.555555555555557</v>
      </c>
      <c r="T242" s="1"/>
    </row>
    <row r="243" spans="2:20" x14ac:dyDescent="0.25">
      <c r="B243" s="20"/>
      <c r="C243" s="31" t="s">
        <v>83</v>
      </c>
      <c r="D243" s="23">
        <v>1</v>
      </c>
      <c r="E243" s="28">
        <v>5.35</v>
      </c>
      <c r="F243" s="20">
        <v>0.38</v>
      </c>
      <c r="G243" s="20">
        <v>0.6</v>
      </c>
      <c r="H243" s="20" t="s">
        <v>27</v>
      </c>
      <c r="I243" s="20">
        <v>16</v>
      </c>
      <c r="J243" s="1"/>
      <c r="K243" s="20">
        <v>3</v>
      </c>
      <c r="L243" s="29">
        <f>E242</f>
        <v>5.35</v>
      </c>
      <c r="M243" s="27">
        <f t="shared" si="97"/>
        <v>1.504</v>
      </c>
      <c r="N243" s="21">
        <f t="shared" si="82"/>
        <v>6.8539999999999992</v>
      </c>
      <c r="O243" s="27">
        <f t="shared" si="76"/>
        <v>0</v>
      </c>
      <c r="P243" s="1"/>
      <c r="Q243" s="1"/>
      <c r="R243" s="27">
        <f>IF(I243=$R$2,$R$3*N243*K243*D243,0)</f>
        <v>32.493037037037027</v>
      </c>
      <c r="S243" s="1"/>
      <c r="T243" s="1"/>
    </row>
    <row r="244" spans="2:20" x14ac:dyDescent="0.25">
      <c r="B244" s="20"/>
      <c r="C244" s="31" t="s">
        <v>83</v>
      </c>
      <c r="D244" s="23">
        <v>1</v>
      </c>
      <c r="E244" s="28">
        <v>5.35</v>
      </c>
      <c r="F244" s="20">
        <v>0.38</v>
      </c>
      <c r="G244" s="20">
        <v>0.6</v>
      </c>
      <c r="H244" s="20" t="s">
        <v>25</v>
      </c>
      <c r="I244" s="1"/>
      <c r="J244" s="1"/>
      <c r="K244" s="1"/>
      <c r="L244" s="1"/>
      <c r="M244" s="1"/>
      <c r="N244" s="21">
        <f t="shared" si="82"/>
        <v>0</v>
      </c>
      <c r="O244" s="27">
        <f t="shared" si="76"/>
        <v>0</v>
      </c>
      <c r="P244" s="1"/>
      <c r="Q244" s="1"/>
      <c r="R244" s="1"/>
      <c r="S244" s="1"/>
      <c r="T244" s="1"/>
    </row>
    <row r="245" spans="2:20" s="34" customFormat="1" x14ac:dyDescent="0.25">
      <c r="B245" s="23"/>
      <c r="C245" s="31" t="s">
        <v>83</v>
      </c>
      <c r="D245" s="23">
        <v>1</v>
      </c>
      <c r="E245" s="28">
        <v>5.35</v>
      </c>
      <c r="F245" s="23">
        <v>0.38</v>
      </c>
      <c r="G245" s="23">
        <v>0.6</v>
      </c>
      <c r="H245" s="23" t="s">
        <v>29</v>
      </c>
      <c r="I245" s="23">
        <v>20</v>
      </c>
      <c r="J245" s="26"/>
      <c r="K245" s="23">
        <v>3</v>
      </c>
      <c r="L245" s="33">
        <f>E245/4+6.55/4+1.8</f>
        <v>4.7749999999999995</v>
      </c>
      <c r="M245" s="26"/>
      <c r="N245" s="21">
        <f t="shared" si="82"/>
        <v>4.7749999999999995</v>
      </c>
      <c r="O245" s="27">
        <f t="shared" si="76"/>
        <v>0</v>
      </c>
      <c r="P245" s="26"/>
      <c r="Q245" s="26"/>
      <c r="R245" s="26"/>
      <c r="S245" s="27">
        <f>IF(I245=$S$2,$S$3*N245*K245*D245,0)</f>
        <v>35.370370370370367</v>
      </c>
      <c r="T245" s="26"/>
    </row>
    <row r="246" spans="2:20" x14ac:dyDescent="0.25">
      <c r="B246" s="20"/>
      <c r="C246" s="31" t="s">
        <v>83</v>
      </c>
      <c r="D246" s="23">
        <v>1</v>
      </c>
      <c r="E246" s="28">
        <v>5.35</v>
      </c>
      <c r="F246" s="20">
        <v>0.38</v>
      </c>
      <c r="G246" s="20">
        <v>0.6</v>
      </c>
      <c r="H246" s="20" t="s">
        <v>30</v>
      </c>
      <c r="I246" s="1"/>
      <c r="J246" s="1"/>
      <c r="K246" s="1"/>
      <c r="L246" s="1"/>
      <c r="M246" s="1"/>
      <c r="N246" s="21">
        <f t="shared" si="82"/>
        <v>0</v>
      </c>
      <c r="O246" s="27">
        <f t="shared" si="76"/>
        <v>0</v>
      </c>
      <c r="P246" s="1"/>
      <c r="Q246" s="1"/>
      <c r="R246" s="1"/>
      <c r="S246" s="1"/>
      <c r="T246" s="1"/>
    </row>
    <row r="247" spans="2:20" x14ac:dyDescent="0.25">
      <c r="B247" s="20"/>
      <c r="C247" s="31" t="s">
        <v>83</v>
      </c>
      <c r="D247" s="23">
        <v>1</v>
      </c>
      <c r="E247" s="28">
        <v>5.35</v>
      </c>
      <c r="F247" s="20">
        <v>0.38</v>
      </c>
      <c r="G247" s="20">
        <v>0.6</v>
      </c>
      <c r="H247" s="20" t="s">
        <v>31</v>
      </c>
      <c r="I247" s="20">
        <v>16</v>
      </c>
      <c r="J247" s="20"/>
      <c r="K247" s="20">
        <v>3</v>
      </c>
      <c r="L247" s="20">
        <f>E247/4</f>
        <v>1.3374999999999999</v>
      </c>
      <c r="M247" s="1">
        <f>(56*I247)/1000</f>
        <v>0.89600000000000002</v>
      </c>
      <c r="N247" s="21">
        <f t="shared" si="82"/>
        <v>2.2334999999999998</v>
      </c>
      <c r="O247" s="27">
        <f t="shared" si="76"/>
        <v>0</v>
      </c>
      <c r="P247" s="1"/>
      <c r="Q247" s="1"/>
      <c r="R247" s="27">
        <f t="shared" ref="R247:R248" si="98">IF(I247=$R$2,$R$3*N247*K247*D247,0)</f>
        <v>10.588444444444443</v>
      </c>
      <c r="S247" s="1"/>
      <c r="T247" s="1"/>
    </row>
    <row r="248" spans="2:20" x14ac:dyDescent="0.25">
      <c r="B248" s="20"/>
      <c r="C248" s="31" t="s">
        <v>83</v>
      </c>
      <c r="D248" s="23">
        <v>1</v>
      </c>
      <c r="E248" s="28">
        <v>5.35</v>
      </c>
      <c r="F248" s="20">
        <v>0.38</v>
      </c>
      <c r="G248" s="20">
        <v>0.6</v>
      </c>
      <c r="H248" s="20" t="s">
        <v>32</v>
      </c>
      <c r="I248" s="20">
        <v>16</v>
      </c>
      <c r="J248" s="20"/>
      <c r="K248" s="20">
        <v>3</v>
      </c>
      <c r="L248" s="21">
        <f>E248</f>
        <v>5.35</v>
      </c>
      <c r="M248" s="27">
        <f>(2*56*I248)/1000</f>
        <v>1.792</v>
      </c>
      <c r="N248" s="21">
        <f t="shared" si="82"/>
        <v>7.1419999999999995</v>
      </c>
      <c r="O248" s="27">
        <f t="shared" si="76"/>
        <v>0</v>
      </c>
      <c r="P248" s="21"/>
      <c r="Q248" s="21"/>
      <c r="R248" s="27">
        <f t="shared" si="98"/>
        <v>33.858370370370366</v>
      </c>
      <c r="S248" s="1"/>
      <c r="T248" s="1"/>
    </row>
    <row r="249" spans="2:20" x14ac:dyDescent="0.25">
      <c r="B249" s="20"/>
      <c r="C249" s="31" t="s">
        <v>83</v>
      </c>
      <c r="D249" s="23">
        <v>1</v>
      </c>
      <c r="E249" s="28">
        <v>5.35</v>
      </c>
      <c r="F249" s="20">
        <v>0.38</v>
      </c>
      <c r="G249" s="20">
        <v>0.6</v>
      </c>
      <c r="H249" s="20" t="s">
        <v>42</v>
      </c>
      <c r="I249" s="20">
        <v>10</v>
      </c>
      <c r="J249" s="20">
        <v>0.1</v>
      </c>
      <c r="K249" s="21">
        <f>(E249/2)/J249+1</f>
        <v>27.749999999999996</v>
      </c>
      <c r="L249" s="20">
        <f t="shared" ref="L249:L250" si="99">2*(F249+G249)</f>
        <v>1.96</v>
      </c>
      <c r="M249" s="27">
        <f t="shared" ref="M249:M250" si="100">(2*8*I249)/1000</f>
        <v>0.16</v>
      </c>
      <c r="N249" s="21">
        <f t="shared" si="82"/>
        <v>2.12</v>
      </c>
      <c r="O249" s="27">
        <f t="shared" si="76"/>
        <v>0</v>
      </c>
      <c r="P249" s="21">
        <f t="shared" ref="P249:P250" si="101">IF(I249=$P$2,$P$3*N249*K249*D249,0)</f>
        <v>36.31481481481481</v>
      </c>
      <c r="Q249" s="21"/>
      <c r="R249" s="21"/>
      <c r="S249" s="1"/>
      <c r="T249" s="1"/>
    </row>
    <row r="250" spans="2:20" x14ac:dyDescent="0.25">
      <c r="B250" s="20"/>
      <c r="C250" s="31" t="s">
        <v>83</v>
      </c>
      <c r="D250" s="23">
        <v>1</v>
      </c>
      <c r="E250" s="28">
        <v>5.35</v>
      </c>
      <c r="F250" s="20">
        <v>0.38</v>
      </c>
      <c r="G250" s="20">
        <v>0.6</v>
      </c>
      <c r="H250" s="20" t="s">
        <v>42</v>
      </c>
      <c r="I250" s="1">
        <v>10</v>
      </c>
      <c r="J250" s="1">
        <v>0.15</v>
      </c>
      <c r="K250" s="21">
        <f>(E250/2)/J250+1</f>
        <v>18.833333333333332</v>
      </c>
      <c r="L250" s="20">
        <f t="shared" si="99"/>
        <v>1.96</v>
      </c>
      <c r="M250" s="27">
        <f t="shared" si="100"/>
        <v>0.16</v>
      </c>
      <c r="N250" s="21">
        <f t="shared" si="82"/>
        <v>2.12</v>
      </c>
      <c r="O250" s="27">
        <f t="shared" si="76"/>
        <v>0</v>
      </c>
      <c r="P250" s="21">
        <f t="shared" si="101"/>
        <v>24.646090534979422</v>
      </c>
      <c r="Q250" s="21"/>
      <c r="R250" s="21"/>
      <c r="S250" s="1"/>
      <c r="T250" s="1"/>
    </row>
    <row r="251" spans="2:20" x14ac:dyDescent="0.25">
      <c r="B251" s="20">
        <v>30</v>
      </c>
      <c r="C251" s="31" t="s">
        <v>84</v>
      </c>
      <c r="D251" s="23">
        <v>1</v>
      </c>
      <c r="E251" s="28">
        <v>1.5</v>
      </c>
      <c r="F251" s="20">
        <v>0.3</v>
      </c>
      <c r="G251" s="20">
        <v>0.6</v>
      </c>
      <c r="H251" s="20" t="s">
        <v>27</v>
      </c>
      <c r="I251" s="20">
        <v>20</v>
      </c>
      <c r="J251" s="1"/>
      <c r="K251" s="20">
        <v>3</v>
      </c>
      <c r="L251" s="29">
        <f>E251</f>
        <v>1.5</v>
      </c>
      <c r="M251" s="27">
        <f>(2*47*I251)/1000</f>
        <v>1.88</v>
      </c>
      <c r="N251" s="21">
        <f t="shared" si="82"/>
        <v>3.38</v>
      </c>
      <c r="O251" s="27">
        <f t="shared" si="76"/>
        <v>0</v>
      </c>
      <c r="P251" s="1"/>
      <c r="Q251" s="1"/>
      <c r="R251" s="1"/>
      <c r="S251" s="27">
        <f>IF(I251=$S$2,$S$3*N251*K251*D251,0)</f>
        <v>25.037037037037038</v>
      </c>
      <c r="T251" s="1"/>
    </row>
    <row r="252" spans="2:20" x14ac:dyDescent="0.25">
      <c r="B252" s="20"/>
      <c r="C252" s="31" t="s">
        <v>84</v>
      </c>
      <c r="D252" s="23">
        <v>1</v>
      </c>
      <c r="E252" s="28">
        <v>1.5</v>
      </c>
      <c r="F252" s="20">
        <v>0.3</v>
      </c>
      <c r="G252" s="20">
        <v>0.6</v>
      </c>
      <c r="H252" s="20" t="s">
        <v>25</v>
      </c>
      <c r="I252" s="1"/>
      <c r="J252" s="1"/>
      <c r="K252" s="1"/>
      <c r="L252" s="1"/>
      <c r="M252" s="1"/>
      <c r="N252" s="21">
        <f t="shared" si="82"/>
        <v>0</v>
      </c>
      <c r="O252" s="27">
        <f t="shared" si="76"/>
        <v>0</v>
      </c>
      <c r="P252" s="1"/>
      <c r="Q252" s="1"/>
      <c r="R252" s="1"/>
      <c r="S252" s="1"/>
      <c r="T252" s="1"/>
    </row>
    <row r="253" spans="2:20" s="34" customFormat="1" x14ac:dyDescent="0.25">
      <c r="B253" s="23"/>
      <c r="C253" s="31" t="s">
        <v>84</v>
      </c>
      <c r="D253" s="23">
        <v>1</v>
      </c>
      <c r="E253" s="28">
        <v>1.5</v>
      </c>
      <c r="F253" s="23">
        <v>0.3</v>
      </c>
      <c r="G253" s="23">
        <v>0.6</v>
      </c>
      <c r="H253" s="23" t="s">
        <v>29</v>
      </c>
      <c r="I253" s="23">
        <v>20</v>
      </c>
      <c r="J253" s="26"/>
      <c r="K253" s="23">
        <v>3</v>
      </c>
      <c r="L253" s="28">
        <f>E245/4+E253/4+1.6</f>
        <v>3.3125</v>
      </c>
      <c r="M253" s="26"/>
      <c r="N253" s="21">
        <f t="shared" si="82"/>
        <v>3.3125</v>
      </c>
      <c r="O253" s="27">
        <f t="shared" si="76"/>
        <v>0</v>
      </c>
      <c r="P253" s="26"/>
      <c r="Q253" s="26"/>
      <c r="R253" s="26"/>
      <c r="S253" s="27">
        <f>IF(I253=$S$2,$S$3*N253*K253*D253,0)</f>
        <v>24.537037037037038</v>
      </c>
      <c r="T253" s="26"/>
    </row>
    <row r="254" spans="2:20" x14ac:dyDescent="0.25">
      <c r="B254" s="20"/>
      <c r="C254" s="31" t="s">
        <v>84</v>
      </c>
      <c r="D254" s="23">
        <v>1</v>
      </c>
      <c r="E254" s="28">
        <v>1.5</v>
      </c>
      <c r="F254" s="20">
        <v>0.3</v>
      </c>
      <c r="G254" s="20">
        <v>0.6</v>
      </c>
      <c r="H254" s="20" t="s">
        <v>30</v>
      </c>
      <c r="I254" s="1"/>
      <c r="J254" s="1"/>
      <c r="K254" s="1"/>
      <c r="L254" s="1"/>
      <c r="M254" s="1"/>
      <c r="N254" s="21">
        <f t="shared" si="82"/>
        <v>0</v>
      </c>
      <c r="O254" s="27">
        <f t="shared" si="76"/>
        <v>0</v>
      </c>
      <c r="P254" s="1"/>
      <c r="Q254" s="1"/>
      <c r="R254" s="1"/>
      <c r="S254" s="1"/>
      <c r="T254" s="1"/>
    </row>
    <row r="255" spans="2:20" x14ac:dyDescent="0.25">
      <c r="B255" s="20"/>
      <c r="C255" s="31" t="s">
        <v>84</v>
      </c>
      <c r="D255" s="23">
        <v>1</v>
      </c>
      <c r="E255" s="28">
        <v>1.5</v>
      </c>
      <c r="F255" s="20">
        <v>0.3</v>
      </c>
      <c r="G255" s="20">
        <v>0.6</v>
      </c>
      <c r="H255" s="20" t="s">
        <v>31</v>
      </c>
      <c r="I255" s="20"/>
      <c r="J255" s="20"/>
      <c r="K255" s="20"/>
      <c r="L255" s="1"/>
      <c r="M255" s="1"/>
      <c r="N255" s="21">
        <f t="shared" si="82"/>
        <v>0</v>
      </c>
      <c r="O255" s="27">
        <f t="shared" si="76"/>
        <v>0</v>
      </c>
      <c r="P255" s="1"/>
      <c r="Q255" s="1"/>
      <c r="R255" s="1"/>
      <c r="S255" s="1"/>
      <c r="T255" s="1"/>
    </row>
    <row r="256" spans="2:20" x14ac:dyDescent="0.25">
      <c r="B256" s="20"/>
      <c r="C256" s="31" t="s">
        <v>84</v>
      </c>
      <c r="D256" s="23">
        <v>1</v>
      </c>
      <c r="E256" s="28">
        <v>1.5</v>
      </c>
      <c r="F256" s="20">
        <v>0.3</v>
      </c>
      <c r="G256" s="20">
        <v>0.6</v>
      </c>
      <c r="H256" s="20" t="s">
        <v>32</v>
      </c>
      <c r="I256" s="20">
        <v>20</v>
      </c>
      <c r="J256" s="20"/>
      <c r="K256" s="20">
        <v>3</v>
      </c>
      <c r="L256" s="21">
        <f>E256</f>
        <v>1.5</v>
      </c>
      <c r="M256" s="27">
        <f>(2*56*I256)/1000</f>
        <v>2.2400000000000002</v>
      </c>
      <c r="N256" s="21">
        <f t="shared" si="82"/>
        <v>3.74</v>
      </c>
      <c r="O256" s="27">
        <f t="shared" si="76"/>
        <v>0</v>
      </c>
      <c r="P256" s="21"/>
      <c r="Q256" s="21"/>
      <c r="R256" s="21"/>
      <c r="S256" s="27">
        <f>IF(I256=$S$2,$S$3*N256*K256*D256,0)</f>
        <v>27.703703703703702</v>
      </c>
      <c r="T256" s="1"/>
    </row>
    <row r="257" spans="2:20" x14ac:dyDescent="0.25">
      <c r="B257" s="20"/>
      <c r="C257" s="31" t="s">
        <v>84</v>
      </c>
      <c r="D257" s="23">
        <v>1</v>
      </c>
      <c r="E257" s="28">
        <v>1.5</v>
      </c>
      <c r="F257" s="20">
        <v>0.3</v>
      </c>
      <c r="G257" s="20">
        <v>0.6</v>
      </c>
      <c r="H257" s="20" t="s">
        <v>42</v>
      </c>
      <c r="I257" s="1">
        <v>10</v>
      </c>
      <c r="J257" s="1">
        <v>0.1</v>
      </c>
      <c r="K257" s="21">
        <f>(E257/2)/J257+1</f>
        <v>8.5</v>
      </c>
      <c r="L257" s="20">
        <f t="shared" ref="L257:L258" si="102">2*(F257+G257)</f>
        <v>1.7999999999999998</v>
      </c>
      <c r="M257" s="27">
        <f t="shared" ref="M257:M258" si="103">(2*8*I257)/1000</f>
        <v>0.16</v>
      </c>
      <c r="N257" s="21">
        <f t="shared" si="82"/>
        <v>1.9599999999999997</v>
      </c>
      <c r="O257" s="27">
        <f t="shared" si="76"/>
        <v>0</v>
      </c>
      <c r="P257" s="21">
        <f t="shared" ref="P257:P258" si="104">IF(I257=$P$2,$P$3*N257*K257*D257,0)</f>
        <v>10.283950617283949</v>
      </c>
      <c r="Q257" s="21"/>
      <c r="R257" s="21"/>
      <c r="S257" s="1"/>
      <c r="T257" s="1"/>
    </row>
    <row r="258" spans="2:20" x14ac:dyDescent="0.25">
      <c r="B258" s="20"/>
      <c r="C258" s="31" t="s">
        <v>84</v>
      </c>
      <c r="D258" s="23">
        <v>1</v>
      </c>
      <c r="E258" s="28">
        <v>1.5</v>
      </c>
      <c r="F258" s="20">
        <v>0.3</v>
      </c>
      <c r="G258" s="20">
        <v>0.6</v>
      </c>
      <c r="H258" s="20" t="s">
        <v>42</v>
      </c>
      <c r="I258" s="1">
        <v>10</v>
      </c>
      <c r="J258" s="1">
        <v>0.15</v>
      </c>
      <c r="K258" s="21">
        <f>(E258/2)/J258+1</f>
        <v>6</v>
      </c>
      <c r="L258" s="20">
        <f t="shared" si="102"/>
        <v>1.7999999999999998</v>
      </c>
      <c r="M258" s="27">
        <f t="shared" si="103"/>
        <v>0.16</v>
      </c>
      <c r="N258" s="21">
        <f t="shared" si="82"/>
        <v>1.9599999999999997</v>
      </c>
      <c r="O258" s="27">
        <f t="shared" si="76"/>
        <v>0</v>
      </c>
      <c r="P258" s="21">
        <f t="shared" si="104"/>
        <v>7.2592592592592577</v>
      </c>
      <c r="Q258" s="21"/>
      <c r="R258" s="21"/>
      <c r="S258" s="1"/>
      <c r="T258" s="1"/>
    </row>
    <row r="259" spans="2:20" x14ac:dyDescent="0.25">
      <c r="B259" s="20">
        <v>31</v>
      </c>
      <c r="C259" s="31" t="s">
        <v>85</v>
      </c>
      <c r="D259" s="23">
        <v>1</v>
      </c>
      <c r="E259" s="28">
        <v>2.9359999999999999</v>
      </c>
      <c r="F259" s="20">
        <v>0.3</v>
      </c>
      <c r="G259" s="20">
        <v>0.6</v>
      </c>
      <c r="H259" s="20" t="s">
        <v>27</v>
      </c>
      <c r="I259" s="20">
        <v>16</v>
      </c>
      <c r="J259" s="1"/>
      <c r="K259" s="20">
        <v>2</v>
      </c>
      <c r="L259" s="29">
        <f t="shared" ref="L259" si="105">E259</f>
        <v>2.9359999999999999</v>
      </c>
      <c r="M259" s="27">
        <f t="shared" ref="M259:M260" si="106">(2*47*I259)/1000</f>
        <v>1.504</v>
      </c>
      <c r="N259" s="21">
        <f t="shared" si="82"/>
        <v>4.4399999999999995</v>
      </c>
      <c r="O259" s="27">
        <f t="shared" si="76"/>
        <v>0</v>
      </c>
      <c r="P259" s="1"/>
      <c r="Q259" s="1"/>
      <c r="R259" s="27">
        <f t="shared" ref="R259:R260" si="107">IF(I259=$R$2,$R$3*N259*K259*D259,0)</f>
        <v>14.032592592592589</v>
      </c>
      <c r="S259" s="1"/>
      <c r="T259" s="1"/>
    </row>
    <row r="260" spans="2:20" x14ac:dyDescent="0.25">
      <c r="B260" s="20"/>
      <c r="C260" s="31" t="s">
        <v>85</v>
      </c>
      <c r="D260" s="23">
        <v>1</v>
      </c>
      <c r="E260" s="28">
        <v>2.9359999999999999</v>
      </c>
      <c r="F260" s="20">
        <v>0.3</v>
      </c>
      <c r="G260" s="20">
        <v>0.6</v>
      </c>
      <c r="H260" s="20" t="s">
        <v>27</v>
      </c>
      <c r="I260" s="20">
        <v>16</v>
      </c>
      <c r="J260" s="1"/>
      <c r="K260" s="20">
        <v>2</v>
      </c>
      <c r="L260" s="29">
        <f>E259</f>
        <v>2.9359999999999999</v>
      </c>
      <c r="M260" s="27">
        <f t="shared" si="106"/>
        <v>1.504</v>
      </c>
      <c r="N260" s="21">
        <f t="shared" si="82"/>
        <v>4.4399999999999995</v>
      </c>
      <c r="O260" s="27">
        <f t="shared" ref="O260:O323" si="108">IF(I260=$O$2,$O$3*N260*K260*D260,0)</f>
        <v>0</v>
      </c>
      <c r="P260" s="1"/>
      <c r="Q260" s="1"/>
      <c r="R260" s="27">
        <f t="shared" si="107"/>
        <v>14.032592592592589</v>
      </c>
      <c r="S260" s="1"/>
      <c r="T260" s="1"/>
    </row>
    <row r="261" spans="2:20" x14ac:dyDescent="0.25">
      <c r="B261" s="20"/>
      <c r="C261" s="31" t="s">
        <v>85</v>
      </c>
      <c r="D261" s="23">
        <v>1</v>
      </c>
      <c r="E261" s="28">
        <v>2.9359999999999999</v>
      </c>
      <c r="F261" s="20">
        <v>0.3</v>
      </c>
      <c r="G261" s="20">
        <v>0.6</v>
      </c>
      <c r="H261" s="20" t="s">
        <v>25</v>
      </c>
      <c r="I261" s="1"/>
      <c r="J261" s="1"/>
      <c r="K261" s="1"/>
      <c r="L261" s="1"/>
      <c r="M261" s="1"/>
      <c r="N261" s="21">
        <f t="shared" si="82"/>
        <v>0</v>
      </c>
      <c r="O261" s="27">
        <f t="shared" si="108"/>
        <v>0</v>
      </c>
      <c r="P261" s="1"/>
      <c r="Q261" s="1"/>
      <c r="R261" s="1"/>
      <c r="S261" s="1"/>
      <c r="T261" s="1"/>
    </row>
    <row r="262" spans="2:20" s="34" customFormat="1" x14ac:dyDescent="0.25">
      <c r="B262" s="23"/>
      <c r="C262" s="31" t="s">
        <v>85</v>
      </c>
      <c r="D262" s="23">
        <v>1</v>
      </c>
      <c r="E262" s="28">
        <v>2.9359999999999999</v>
      </c>
      <c r="F262" s="23">
        <v>0.3</v>
      </c>
      <c r="G262" s="23">
        <v>0.6</v>
      </c>
      <c r="H262" s="23" t="s">
        <v>29</v>
      </c>
      <c r="I262" s="23">
        <v>16</v>
      </c>
      <c r="J262" s="26"/>
      <c r="K262" s="23">
        <v>2</v>
      </c>
      <c r="L262" s="28">
        <f>2.936/4+5.6/4+2</f>
        <v>4.1340000000000003</v>
      </c>
      <c r="M262" s="26"/>
      <c r="N262" s="21">
        <f t="shared" si="82"/>
        <v>4.1340000000000003</v>
      </c>
      <c r="O262" s="27">
        <f t="shared" si="108"/>
        <v>0</v>
      </c>
      <c r="P262" s="26"/>
      <c r="Q262" s="26"/>
      <c r="R262" s="27">
        <f>IF(I262=$R$2,$R$3*N262*K262*D262,0)</f>
        <v>13.065481481481482</v>
      </c>
      <c r="S262" s="26"/>
      <c r="T262" s="26"/>
    </row>
    <row r="263" spans="2:20" x14ac:dyDescent="0.25">
      <c r="B263" s="20"/>
      <c r="C263" s="31" t="s">
        <v>85</v>
      </c>
      <c r="D263" s="23">
        <v>1</v>
      </c>
      <c r="E263" s="28">
        <v>2.9359999999999999</v>
      </c>
      <c r="F263" s="20">
        <v>0.3</v>
      </c>
      <c r="G263" s="20">
        <v>0.6</v>
      </c>
      <c r="H263" s="20" t="s">
        <v>30</v>
      </c>
      <c r="I263" s="1"/>
      <c r="J263" s="1"/>
      <c r="K263" s="1"/>
      <c r="L263" s="1"/>
      <c r="M263" s="1"/>
      <c r="N263" s="21">
        <f t="shared" si="82"/>
        <v>0</v>
      </c>
      <c r="O263" s="27">
        <f t="shared" si="108"/>
        <v>0</v>
      </c>
      <c r="P263" s="1"/>
      <c r="Q263" s="1"/>
      <c r="R263" s="1"/>
      <c r="S263" s="1"/>
      <c r="T263" s="1"/>
    </row>
    <row r="264" spans="2:20" x14ac:dyDescent="0.25">
      <c r="B264" s="20"/>
      <c r="C264" s="31" t="s">
        <v>85</v>
      </c>
      <c r="D264" s="23">
        <v>1</v>
      </c>
      <c r="E264" s="28">
        <v>2.9359999999999999</v>
      </c>
      <c r="F264" s="20">
        <v>0.3</v>
      </c>
      <c r="G264" s="20">
        <v>0.6</v>
      </c>
      <c r="H264" s="20" t="s">
        <v>31</v>
      </c>
      <c r="I264" s="20">
        <v>16</v>
      </c>
      <c r="J264" s="20"/>
      <c r="K264" s="20">
        <v>2</v>
      </c>
      <c r="L264" s="20">
        <f>E264/4</f>
        <v>0.73399999999999999</v>
      </c>
      <c r="M264" s="1">
        <f>(56*I264)/1000</f>
        <v>0.89600000000000002</v>
      </c>
      <c r="N264" s="21">
        <f t="shared" si="82"/>
        <v>1.63</v>
      </c>
      <c r="O264" s="27">
        <f t="shared" si="108"/>
        <v>0</v>
      </c>
      <c r="P264" s="1"/>
      <c r="Q264" s="1"/>
      <c r="R264" s="27">
        <f t="shared" ref="R264:R265" si="109">IF(I264=$R$2,$R$3*N264*K264*D264,0)</f>
        <v>5.1516049382716043</v>
      </c>
      <c r="S264" s="1"/>
      <c r="T264" s="1"/>
    </row>
    <row r="265" spans="2:20" x14ac:dyDescent="0.25">
      <c r="B265" s="20"/>
      <c r="C265" s="31" t="s">
        <v>85</v>
      </c>
      <c r="D265" s="23">
        <v>1</v>
      </c>
      <c r="E265" s="28">
        <v>2.9359999999999999</v>
      </c>
      <c r="F265" s="20">
        <v>0.3</v>
      </c>
      <c r="G265" s="20">
        <v>0.6</v>
      </c>
      <c r="H265" s="20" t="s">
        <v>32</v>
      </c>
      <c r="I265" s="20">
        <v>16</v>
      </c>
      <c r="J265" s="20"/>
      <c r="K265" s="20">
        <v>2</v>
      </c>
      <c r="L265" s="21">
        <f>E265</f>
        <v>2.9359999999999999</v>
      </c>
      <c r="M265" s="27">
        <f>(2*56*I265)/1000</f>
        <v>1.792</v>
      </c>
      <c r="N265" s="21">
        <f t="shared" si="82"/>
        <v>4.7279999999999998</v>
      </c>
      <c r="O265" s="27">
        <f t="shared" si="108"/>
        <v>0</v>
      </c>
      <c r="P265" s="21"/>
      <c r="Q265" s="21"/>
      <c r="R265" s="27">
        <f t="shared" si="109"/>
        <v>14.942814814814813</v>
      </c>
      <c r="S265" s="1"/>
      <c r="T265" s="1"/>
    </row>
    <row r="266" spans="2:20" x14ac:dyDescent="0.25">
      <c r="B266" s="20"/>
      <c r="C266" s="31" t="s">
        <v>85</v>
      </c>
      <c r="D266" s="23">
        <v>1</v>
      </c>
      <c r="E266" s="28">
        <v>2.9359999999999999</v>
      </c>
      <c r="F266" s="20">
        <v>0.3</v>
      </c>
      <c r="G266" s="20">
        <v>0.6</v>
      </c>
      <c r="H266" s="20" t="s">
        <v>42</v>
      </c>
      <c r="I266" s="1">
        <v>8</v>
      </c>
      <c r="J266" s="1">
        <v>0.1</v>
      </c>
      <c r="K266" s="21">
        <f>(E266/2)/J266+1</f>
        <v>15.68</v>
      </c>
      <c r="L266" s="20">
        <f t="shared" ref="L266:L267" si="110">2*(F266+G266)</f>
        <v>1.7999999999999998</v>
      </c>
      <c r="M266" s="27">
        <f t="shared" ref="M266:M267" si="111">(2*8*I266)/1000</f>
        <v>0.128</v>
      </c>
      <c r="N266" s="21">
        <f t="shared" si="82"/>
        <v>1.9279999999999999</v>
      </c>
      <c r="O266" s="21">
        <f t="shared" si="108"/>
        <v>11.943126913580246</v>
      </c>
      <c r="P266" s="21"/>
      <c r="Q266" s="21"/>
      <c r="R266" s="21"/>
      <c r="S266" s="1"/>
      <c r="T266" s="1"/>
    </row>
    <row r="267" spans="2:20" x14ac:dyDescent="0.25">
      <c r="B267" s="20"/>
      <c r="C267" s="31" t="s">
        <v>85</v>
      </c>
      <c r="D267" s="23">
        <v>1</v>
      </c>
      <c r="E267" s="28">
        <v>2.9359999999999999</v>
      </c>
      <c r="F267" s="20">
        <v>0.3</v>
      </c>
      <c r="G267" s="20">
        <v>0.6</v>
      </c>
      <c r="H267" s="20" t="s">
        <v>42</v>
      </c>
      <c r="I267" s="1">
        <v>8</v>
      </c>
      <c r="J267" s="1">
        <v>0.15</v>
      </c>
      <c r="K267" s="21">
        <f>(E267/2)/J267+1</f>
        <v>10.786666666666667</v>
      </c>
      <c r="L267" s="20">
        <f t="shared" si="110"/>
        <v>1.7999999999999998</v>
      </c>
      <c r="M267" s="27">
        <f t="shared" si="111"/>
        <v>0.128</v>
      </c>
      <c r="N267" s="21">
        <f t="shared" si="82"/>
        <v>1.9279999999999999</v>
      </c>
      <c r="O267" s="21">
        <f t="shared" si="108"/>
        <v>8.2159776131687234</v>
      </c>
      <c r="P267" s="21"/>
      <c r="Q267" s="21"/>
      <c r="R267" s="21"/>
      <c r="S267" s="1"/>
      <c r="T267" s="1"/>
    </row>
    <row r="268" spans="2:20" x14ac:dyDescent="0.25">
      <c r="B268" s="20">
        <v>32</v>
      </c>
      <c r="C268" s="24" t="s">
        <v>86</v>
      </c>
      <c r="D268" s="20">
        <v>1</v>
      </c>
      <c r="E268" s="27">
        <v>2.44</v>
      </c>
      <c r="F268" s="20">
        <v>0.23</v>
      </c>
      <c r="G268" s="20">
        <v>0.6</v>
      </c>
      <c r="H268" s="20" t="s">
        <v>27</v>
      </c>
      <c r="I268" s="20">
        <v>16</v>
      </c>
      <c r="J268" s="1"/>
      <c r="K268" s="20">
        <v>2</v>
      </c>
      <c r="L268" s="29">
        <f>E268</f>
        <v>2.44</v>
      </c>
      <c r="M268" s="27">
        <f>(2*47*I268)/1000</f>
        <v>1.504</v>
      </c>
      <c r="N268" s="21">
        <f t="shared" si="82"/>
        <v>3.944</v>
      </c>
      <c r="O268" s="27">
        <f t="shared" si="108"/>
        <v>0</v>
      </c>
      <c r="P268" s="1"/>
      <c r="Q268" s="1"/>
      <c r="R268" s="27">
        <f>IF(I268=$R$2,$R$3*N268*K268*D268,0)</f>
        <v>12.464987654320987</v>
      </c>
      <c r="S268" s="1"/>
      <c r="T268" s="1"/>
    </row>
    <row r="269" spans="2:20" x14ac:dyDescent="0.25">
      <c r="B269" s="20"/>
      <c r="C269" s="24" t="s">
        <v>86</v>
      </c>
      <c r="D269" s="20">
        <v>1</v>
      </c>
      <c r="E269" s="27">
        <v>2.44</v>
      </c>
      <c r="F269" s="20">
        <v>0.23</v>
      </c>
      <c r="G269" s="20">
        <v>0.6</v>
      </c>
      <c r="H269" s="20" t="s">
        <v>25</v>
      </c>
      <c r="I269" s="1"/>
      <c r="J269" s="1"/>
      <c r="K269" s="1"/>
      <c r="L269" s="1"/>
      <c r="M269" s="1"/>
      <c r="N269" s="21">
        <f t="shared" si="82"/>
        <v>0</v>
      </c>
      <c r="O269" s="27">
        <f t="shared" si="108"/>
        <v>0</v>
      </c>
      <c r="P269" s="1"/>
      <c r="Q269" s="1"/>
      <c r="R269" s="1"/>
      <c r="S269" s="1"/>
      <c r="T269" s="1"/>
    </row>
    <row r="270" spans="2:20" s="34" customFormat="1" x14ac:dyDescent="0.25">
      <c r="B270" s="23"/>
      <c r="C270" s="31" t="s">
        <v>86</v>
      </c>
      <c r="D270" s="23">
        <v>1</v>
      </c>
      <c r="E270" s="28">
        <v>2.44</v>
      </c>
      <c r="F270" s="23">
        <v>0.23</v>
      </c>
      <c r="G270" s="23">
        <v>0.6</v>
      </c>
      <c r="H270" s="23" t="s">
        <v>29</v>
      </c>
      <c r="I270" s="26"/>
      <c r="J270" s="26"/>
      <c r="K270" s="26"/>
      <c r="L270" s="26"/>
      <c r="M270" s="26"/>
      <c r="N270" s="21">
        <f t="shared" si="82"/>
        <v>0</v>
      </c>
      <c r="O270" s="27">
        <f t="shared" si="108"/>
        <v>0</v>
      </c>
      <c r="P270" s="26"/>
      <c r="Q270" s="26"/>
      <c r="R270" s="26"/>
      <c r="S270" s="26"/>
      <c r="T270" s="26"/>
    </row>
    <row r="271" spans="2:20" x14ac:dyDescent="0.25">
      <c r="B271" s="20"/>
      <c r="C271" s="24" t="s">
        <v>86</v>
      </c>
      <c r="D271" s="20">
        <v>1</v>
      </c>
      <c r="E271" s="27">
        <v>2.44</v>
      </c>
      <c r="F271" s="20">
        <v>0.23</v>
      </c>
      <c r="G271" s="20">
        <v>0.6</v>
      </c>
      <c r="H271" s="20" t="s">
        <v>30</v>
      </c>
      <c r="I271" s="1"/>
      <c r="J271" s="1"/>
      <c r="K271" s="1"/>
      <c r="L271" s="1"/>
      <c r="M271" s="1"/>
      <c r="N271" s="21">
        <f t="shared" si="82"/>
        <v>0</v>
      </c>
      <c r="O271" s="27">
        <f t="shared" si="108"/>
        <v>0</v>
      </c>
      <c r="P271" s="1"/>
      <c r="Q271" s="1"/>
      <c r="R271" s="1"/>
      <c r="S271" s="1"/>
      <c r="T271" s="1"/>
    </row>
    <row r="272" spans="2:20" x14ac:dyDescent="0.25">
      <c r="B272" s="20"/>
      <c r="C272" s="24" t="s">
        <v>86</v>
      </c>
      <c r="D272" s="20">
        <v>1</v>
      </c>
      <c r="E272" s="27">
        <v>2.44</v>
      </c>
      <c r="F272" s="20">
        <v>0.23</v>
      </c>
      <c r="G272" s="20">
        <v>0.6</v>
      </c>
      <c r="H272" s="20" t="s">
        <v>31</v>
      </c>
      <c r="I272" s="20">
        <v>16</v>
      </c>
      <c r="J272" s="20"/>
      <c r="K272" s="20">
        <v>2</v>
      </c>
      <c r="L272" s="20">
        <f>E272/4</f>
        <v>0.61</v>
      </c>
      <c r="M272" s="1">
        <f>(56*I272)/1000</f>
        <v>0.89600000000000002</v>
      </c>
      <c r="N272" s="21">
        <f t="shared" si="82"/>
        <v>1.506</v>
      </c>
      <c r="O272" s="27">
        <f t="shared" si="108"/>
        <v>0</v>
      </c>
      <c r="P272" s="1"/>
      <c r="Q272" s="1"/>
      <c r="R272" s="27">
        <f t="shared" ref="R272:R273" si="112">IF(I272=$R$2,$R$3*N272*K272*D272,0)</f>
        <v>4.7597037037037033</v>
      </c>
      <c r="S272" s="1"/>
      <c r="T272" s="1"/>
    </row>
    <row r="273" spans="2:20" x14ac:dyDescent="0.25">
      <c r="B273" s="20"/>
      <c r="C273" s="24" t="s">
        <v>86</v>
      </c>
      <c r="D273" s="20">
        <v>1</v>
      </c>
      <c r="E273" s="27">
        <v>2.44</v>
      </c>
      <c r="F273" s="20">
        <v>0.23</v>
      </c>
      <c r="G273" s="20">
        <v>0.6</v>
      </c>
      <c r="H273" s="20" t="s">
        <v>32</v>
      </c>
      <c r="I273" s="20">
        <v>16</v>
      </c>
      <c r="J273" s="20"/>
      <c r="K273" s="20">
        <v>2</v>
      </c>
      <c r="L273" s="21">
        <f>E273</f>
        <v>2.44</v>
      </c>
      <c r="M273" s="27">
        <f>(2*56*I273)/1000</f>
        <v>1.792</v>
      </c>
      <c r="N273" s="21">
        <f t="shared" si="82"/>
        <v>4.2320000000000002</v>
      </c>
      <c r="O273" s="27">
        <f t="shared" si="108"/>
        <v>0</v>
      </c>
      <c r="P273" s="21"/>
      <c r="Q273" s="21"/>
      <c r="R273" s="27">
        <f t="shared" si="112"/>
        <v>13.375209876543209</v>
      </c>
      <c r="S273" s="1"/>
      <c r="T273" s="1"/>
    </row>
    <row r="274" spans="2:20" x14ac:dyDescent="0.25">
      <c r="B274" s="20"/>
      <c r="C274" s="24" t="s">
        <v>86</v>
      </c>
      <c r="D274" s="20">
        <v>1</v>
      </c>
      <c r="E274" s="27">
        <v>2.44</v>
      </c>
      <c r="F274" s="20">
        <v>0.23</v>
      </c>
      <c r="G274" s="20">
        <v>0.6</v>
      </c>
      <c r="H274" s="20" t="s">
        <v>42</v>
      </c>
      <c r="I274" s="1">
        <v>8</v>
      </c>
      <c r="J274" s="1">
        <v>0.1</v>
      </c>
      <c r="K274" s="21">
        <f>(E274/2)/J274+1</f>
        <v>13.2</v>
      </c>
      <c r="L274" s="20">
        <f t="shared" ref="L274:L275" si="113">2*(F274+G274)</f>
        <v>1.66</v>
      </c>
      <c r="M274" s="27">
        <f t="shared" ref="M274:M275" si="114">(2*8*I274)/1000</f>
        <v>0.128</v>
      </c>
      <c r="N274" s="21">
        <f t="shared" ref="N274:N317" si="115">L274+M274</f>
        <v>1.7879999999999998</v>
      </c>
      <c r="O274" s="21">
        <f t="shared" si="108"/>
        <v>9.3240888888888858</v>
      </c>
      <c r="P274" s="21"/>
      <c r="Q274" s="21"/>
      <c r="R274" s="21"/>
      <c r="S274" s="1"/>
      <c r="T274" s="1"/>
    </row>
    <row r="275" spans="2:20" x14ac:dyDescent="0.25">
      <c r="B275" s="20"/>
      <c r="C275" s="24" t="s">
        <v>86</v>
      </c>
      <c r="D275" s="20">
        <v>1</v>
      </c>
      <c r="E275" s="27">
        <v>2.44</v>
      </c>
      <c r="F275" s="20">
        <v>0.23</v>
      </c>
      <c r="G275" s="20">
        <v>0.6</v>
      </c>
      <c r="H275" s="20" t="s">
        <v>42</v>
      </c>
      <c r="I275" s="1">
        <v>8</v>
      </c>
      <c r="J275" s="1">
        <v>0.15</v>
      </c>
      <c r="K275" s="21">
        <f>(E275/2)/J275+1</f>
        <v>9.1333333333333329</v>
      </c>
      <c r="L275" s="20">
        <f t="shared" si="113"/>
        <v>1.66</v>
      </c>
      <c r="M275" s="27">
        <f t="shared" si="114"/>
        <v>0.128</v>
      </c>
      <c r="N275" s="21">
        <f t="shared" si="115"/>
        <v>1.7879999999999998</v>
      </c>
      <c r="O275" s="21">
        <f t="shared" si="108"/>
        <v>6.4515160493827146</v>
      </c>
      <c r="P275" s="21"/>
      <c r="Q275" s="21"/>
      <c r="R275" s="21"/>
      <c r="S275" s="1"/>
      <c r="T275" s="1"/>
    </row>
    <row r="276" spans="2:20" x14ac:dyDescent="0.25">
      <c r="B276" s="20">
        <v>33</v>
      </c>
      <c r="C276" s="31" t="s">
        <v>87</v>
      </c>
      <c r="D276" s="23">
        <v>1</v>
      </c>
      <c r="E276" s="28">
        <v>2.4529999999999998</v>
      </c>
      <c r="F276" s="20">
        <v>0.23</v>
      </c>
      <c r="G276" s="20">
        <v>0.6</v>
      </c>
      <c r="H276" s="20" t="s">
        <v>27</v>
      </c>
      <c r="I276" s="20">
        <v>16</v>
      </c>
      <c r="J276" s="1"/>
      <c r="K276" s="20">
        <v>2</v>
      </c>
      <c r="L276" s="29">
        <f>E276</f>
        <v>2.4529999999999998</v>
      </c>
      <c r="M276" s="27">
        <f>(2*47*I276)/1000</f>
        <v>1.504</v>
      </c>
      <c r="N276" s="21">
        <f t="shared" si="115"/>
        <v>3.9569999999999999</v>
      </c>
      <c r="O276" s="27">
        <f t="shared" si="108"/>
        <v>0</v>
      </c>
      <c r="P276" s="1"/>
      <c r="Q276" s="1"/>
      <c r="R276" s="27">
        <f>IF(I276=$R$2,$R$3*N276*K276*D276,0)</f>
        <v>12.506074074074073</v>
      </c>
      <c r="S276" s="1"/>
      <c r="T276" s="1"/>
    </row>
    <row r="277" spans="2:20" x14ac:dyDescent="0.25">
      <c r="B277" s="20"/>
      <c r="C277" s="31" t="s">
        <v>87</v>
      </c>
      <c r="D277" s="23">
        <v>1</v>
      </c>
      <c r="E277" s="28">
        <v>2.4529999999999998</v>
      </c>
      <c r="F277" s="20">
        <v>0.23</v>
      </c>
      <c r="G277" s="20">
        <v>0.6</v>
      </c>
      <c r="H277" s="20" t="s">
        <v>25</v>
      </c>
      <c r="I277" s="1"/>
      <c r="J277" s="1"/>
      <c r="K277" s="1"/>
      <c r="L277" s="1"/>
      <c r="M277" s="1"/>
      <c r="N277" s="21">
        <f t="shared" si="115"/>
        <v>0</v>
      </c>
      <c r="O277" s="27">
        <f t="shared" si="108"/>
        <v>0</v>
      </c>
      <c r="P277" s="1"/>
      <c r="Q277" s="1"/>
      <c r="R277" s="1"/>
      <c r="S277" s="1"/>
      <c r="T277" s="1"/>
    </row>
    <row r="278" spans="2:20" s="34" customFormat="1" x14ac:dyDescent="0.25">
      <c r="B278" s="23"/>
      <c r="C278" s="31" t="s">
        <v>87</v>
      </c>
      <c r="D278" s="23">
        <v>1</v>
      </c>
      <c r="E278" s="28">
        <v>2.4529999999999998</v>
      </c>
      <c r="F278" s="23">
        <v>0.23</v>
      </c>
      <c r="G278" s="23">
        <v>0.6</v>
      </c>
      <c r="H278" s="23" t="s">
        <v>29</v>
      </c>
      <c r="I278" s="26"/>
      <c r="J278" s="26"/>
      <c r="K278" s="26"/>
      <c r="L278" s="26"/>
      <c r="M278" s="26"/>
      <c r="N278" s="21">
        <f t="shared" si="115"/>
        <v>0</v>
      </c>
      <c r="O278" s="27">
        <f t="shared" si="108"/>
        <v>0</v>
      </c>
      <c r="P278" s="26"/>
      <c r="Q278" s="26"/>
      <c r="R278" s="26"/>
      <c r="S278" s="26"/>
      <c r="T278" s="26"/>
    </row>
    <row r="279" spans="2:20" x14ac:dyDescent="0.25">
      <c r="B279" s="20"/>
      <c r="C279" s="31" t="s">
        <v>87</v>
      </c>
      <c r="D279" s="23">
        <v>1</v>
      </c>
      <c r="E279" s="28">
        <v>2.4529999999999998</v>
      </c>
      <c r="F279" s="20">
        <v>0.23</v>
      </c>
      <c r="G279" s="20">
        <v>0.6</v>
      </c>
      <c r="H279" s="20" t="s">
        <v>30</v>
      </c>
      <c r="I279" s="1"/>
      <c r="J279" s="1"/>
      <c r="K279" s="1"/>
      <c r="L279" s="1"/>
      <c r="M279" s="1"/>
      <c r="N279" s="21">
        <f t="shared" si="115"/>
        <v>0</v>
      </c>
      <c r="O279" s="27">
        <f t="shared" si="108"/>
        <v>0</v>
      </c>
      <c r="P279" s="1"/>
      <c r="Q279" s="1"/>
      <c r="R279" s="1"/>
      <c r="S279" s="1"/>
      <c r="T279" s="1"/>
    </row>
    <row r="280" spans="2:20" x14ac:dyDescent="0.25">
      <c r="B280" s="20"/>
      <c r="C280" s="31" t="s">
        <v>87</v>
      </c>
      <c r="D280" s="23">
        <v>1</v>
      </c>
      <c r="E280" s="28">
        <v>2.4529999999999998</v>
      </c>
      <c r="F280" s="20">
        <v>0.23</v>
      </c>
      <c r="G280" s="20">
        <v>0.6</v>
      </c>
      <c r="H280" s="20" t="s">
        <v>31</v>
      </c>
      <c r="I280" s="20">
        <v>16</v>
      </c>
      <c r="J280" s="20"/>
      <c r="K280" s="20">
        <v>2</v>
      </c>
      <c r="L280" s="20">
        <f>E280/4</f>
        <v>0.61324999999999996</v>
      </c>
      <c r="M280" s="1">
        <f>(56*I280)/1000</f>
        <v>0.89600000000000002</v>
      </c>
      <c r="N280" s="21">
        <f t="shared" si="115"/>
        <v>1.50925</v>
      </c>
      <c r="O280" s="27">
        <f t="shared" si="108"/>
        <v>0</v>
      </c>
      <c r="P280" s="1"/>
      <c r="Q280" s="1"/>
      <c r="R280" s="27">
        <f t="shared" ref="R280:R281" si="116">IF(I280=$R$2,$R$3*N280*K280*D280,0)</f>
        <v>4.7699753086419747</v>
      </c>
      <c r="S280" s="1"/>
      <c r="T280" s="1"/>
    </row>
    <row r="281" spans="2:20" x14ac:dyDescent="0.25">
      <c r="B281" s="20"/>
      <c r="C281" s="31" t="s">
        <v>87</v>
      </c>
      <c r="D281" s="23">
        <v>1</v>
      </c>
      <c r="E281" s="28">
        <v>2.4529999999999998</v>
      </c>
      <c r="F281" s="20">
        <v>0.23</v>
      </c>
      <c r="G281" s="20">
        <v>0.6</v>
      </c>
      <c r="H281" s="20" t="s">
        <v>32</v>
      </c>
      <c r="I281" s="20">
        <v>16</v>
      </c>
      <c r="J281" s="20"/>
      <c r="K281" s="20">
        <v>2</v>
      </c>
      <c r="L281" s="21">
        <f>E281</f>
        <v>2.4529999999999998</v>
      </c>
      <c r="M281" s="27">
        <f>(2*56*I281)/1000</f>
        <v>1.792</v>
      </c>
      <c r="N281" s="21">
        <f t="shared" si="115"/>
        <v>4.2450000000000001</v>
      </c>
      <c r="O281" s="27">
        <f t="shared" si="108"/>
        <v>0</v>
      </c>
      <c r="P281" s="21"/>
      <c r="Q281" s="21"/>
      <c r="R281" s="27">
        <f t="shared" si="116"/>
        <v>13.416296296296295</v>
      </c>
      <c r="S281" s="1"/>
      <c r="T281" s="1"/>
    </row>
    <row r="282" spans="2:20" x14ac:dyDescent="0.25">
      <c r="B282" s="20"/>
      <c r="C282" s="31" t="s">
        <v>87</v>
      </c>
      <c r="D282" s="23">
        <v>1</v>
      </c>
      <c r="E282" s="28">
        <v>2.4529999999999998</v>
      </c>
      <c r="F282" s="20">
        <v>0.23</v>
      </c>
      <c r="G282" s="20">
        <v>0.6</v>
      </c>
      <c r="H282" s="20" t="s">
        <v>42</v>
      </c>
      <c r="I282" s="1">
        <v>8</v>
      </c>
      <c r="J282" s="1">
        <v>0.1</v>
      </c>
      <c r="K282" s="21">
        <f>(E282/2)/J282+1</f>
        <v>13.264999999999999</v>
      </c>
      <c r="L282" s="20">
        <f t="shared" ref="L282:L283" si="117">2*(F282+G282)</f>
        <v>1.66</v>
      </c>
      <c r="M282" s="27">
        <f t="shared" ref="M282:M283" si="118">(2*8*I282)/1000</f>
        <v>0.128</v>
      </c>
      <c r="N282" s="21">
        <f t="shared" si="115"/>
        <v>1.7879999999999998</v>
      </c>
      <c r="O282" s="21">
        <f t="shared" si="108"/>
        <v>9.3700029629629604</v>
      </c>
      <c r="P282" s="21"/>
      <c r="Q282" s="21"/>
      <c r="R282" s="21"/>
      <c r="S282" s="1"/>
      <c r="T282" s="1"/>
    </row>
    <row r="283" spans="2:20" x14ac:dyDescent="0.25">
      <c r="B283" s="20"/>
      <c r="C283" s="31" t="s">
        <v>87</v>
      </c>
      <c r="D283" s="23">
        <v>1</v>
      </c>
      <c r="E283" s="28">
        <v>2.4529999999999998</v>
      </c>
      <c r="F283" s="20">
        <v>0.23</v>
      </c>
      <c r="G283" s="20">
        <v>0.6</v>
      </c>
      <c r="H283" s="20" t="s">
        <v>42</v>
      </c>
      <c r="I283" s="1">
        <v>8</v>
      </c>
      <c r="J283" s="1">
        <v>0.15</v>
      </c>
      <c r="K283" s="21">
        <f>(E283/2)/J283+1</f>
        <v>9.1766666666666659</v>
      </c>
      <c r="L283" s="20">
        <f t="shared" si="117"/>
        <v>1.66</v>
      </c>
      <c r="M283" s="27">
        <f t="shared" si="118"/>
        <v>0.128</v>
      </c>
      <c r="N283" s="21">
        <f t="shared" si="115"/>
        <v>1.7879999999999998</v>
      </c>
      <c r="O283" s="21">
        <f t="shared" si="108"/>
        <v>6.4821254320987629</v>
      </c>
      <c r="P283" s="21"/>
      <c r="Q283" s="21"/>
      <c r="R283" s="21"/>
      <c r="S283" s="1"/>
      <c r="T283" s="1"/>
    </row>
    <row r="284" spans="2:20" x14ac:dyDescent="0.25">
      <c r="B284" s="20">
        <v>34</v>
      </c>
      <c r="C284" s="31" t="s">
        <v>88</v>
      </c>
      <c r="D284" s="23">
        <v>1</v>
      </c>
      <c r="E284" s="28">
        <v>3.93</v>
      </c>
      <c r="F284" s="20">
        <v>0.38</v>
      </c>
      <c r="G284" s="20">
        <v>0.6</v>
      </c>
      <c r="H284" s="20" t="s">
        <v>27</v>
      </c>
      <c r="I284" s="20">
        <v>20</v>
      </c>
      <c r="J284" s="1"/>
      <c r="K284" s="20">
        <v>3</v>
      </c>
      <c r="L284" s="29">
        <f t="shared" ref="L284:L285" si="119">E284</f>
        <v>3.93</v>
      </c>
      <c r="M284" s="27">
        <f t="shared" ref="M284:M285" si="120">(2*47*I284)/1000</f>
        <v>1.88</v>
      </c>
      <c r="N284" s="21">
        <f t="shared" si="115"/>
        <v>5.8100000000000005</v>
      </c>
      <c r="O284" s="27">
        <f t="shared" si="108"/>
        <v>0</v>
      </c>
      <c r="P284" s="1"/>
      <c r="Q284" s="1"/>
      <c r="R284" s="1"/>
      <c r="S284" s="27">
        <f>IF(I284=$S$2,$S$3*N284*K284*D284,0)</f>
        <v>43.037037037037038</v>
      </c>
      <c r="T284" s="1"/>
    </row>
    <row r="285" spans="2:20" x14ac:dyDescent="0.25">
      <c r="B285" s="20"/>
      <c r="C285" s="31" t="s">
        <v>88</v>
      </c>
      <c r="D285" s="23">
        <v>1</v>
      </c>
      <c r="E285" s="28">
        <v>3.93</v>
      </c>
      <c r="F285" s="20">
        <v>0.38</v>
      </c>
      <c r="G285" s="20">
        <v>0.6</v>
      </c>
      <c r="H285" s="20" t="s">
        <v>27</v>
      </c>
      <c r="I285" s="20">
        <v>16</v>
      </c>
      <c r="J285" s="1"/>
      <c r="K285" s="20">
        <v>3</v>
      </c>
      <c r="L285" s="29">
        <f t="shared" si="119"/>
        <v>3.93</v>
      </c>
      <c r="M285" s="27">
        <f t="shared" si="120"/>
        <v>1.504</v>
      </c>
      <c r="N285" s="21">
        <f t="shared" si="115"/>
        <v>5.4340000000000002</v>
      </c>
      <c r="O285" s="27">
        <f t="shared" si="108"/>
        <v>0</v>
      </c>
      <c r="P285" s="1"/>
      <c r="Q285" s="1"/>
      <c r="R285" s="27">
        <f>IF(I285=$R$2,$R$3*N285*K285*D285,0)</f>
        <v>25.761185185185184</v>
      </c>
      <c r="S285" s="1"/>
      <c r="T285" s="1"/>
    </row>
    <row r="286" spans="2:20" x14ac:dyDescent="0.25">
      <c r="B286" s="20"/>
      <c r="C286" s="31" t="s">
        <v>88</v>
      </c>
      <c r="D286" s="23">
        <v>1</v>
      </c>
      <c r="E286" s="28">
        <v>3.93</v>
      </c>
      <c r="F286" s="20">
        <v>0.38</v>
      </c>
      <c r="G286" s="20">
        <v>0.6</v>
      </c>
      <c r="H286" s="20" t="s">
        <v>25</v>
      </c>
      <c r="I286" s="1"/>
      <c r="J286" s="1"/>
      <c r="K286" s="1"/>
      <c r="L286" s="1"/>
      <c r="M286" s="1"/>
      <c r="N286" s="21">
        <f t="shared" si="115"/>
        <v>0</v>
      </c>
      <c r="O286" s="27">
        <f t="shared" si="108"/>
        <v>0</v>
      </c>
      <c r="P286" s="1"/>
      <c r="Q286" s="1"/>
      <c r="R286" s="1"/>
      <c r="S286" s="1"/>
      <c r="T286" s="1"/>
    </row>
    <row r="287" spans="2:20" s="34" customFormat="1" x14ac:dyDescent="0.25">
      <c r="B287" s="23"/>
      <c r="C287" s="31" t="s">
        <v>88</v>
      </c>
      <c r="D287" s="23">
        <v>1</v>
      </c>
      <c r="E287" s="28">
        <v>3.93</v>
      </c>
      <c r="F287" s="23">
        <v>0.38</v>
      </c>
      <c r="G287" s="23">
        <v>0.6</v>
      </c>
      <c r="H287" s="23" t="s">
        <v>29</v>
      </c>
      <c r="I287" s="23">
        <v>20</v>
      </c>
      <c r="J287" s="26"/>
      <c r="K287" s="23">
        <v>3</v>
      </c>
      <c r="L287" s="28">
        <f>E287/4+6.54/4+1.35</f>
        <v>3.9675000000000002</v>
      </c>
      <c r="M287" s="26"/>
      <c r="N287" s="21">
        <f t="shared" si="115"/>
        <v>3.9675000000000002</v>
      </c>
      <c r="O287" s="27">
        <f t="shared" si="108"/>
        <v>0</v>
      </c>
      <c r="P287" s="26"/>
      <c r="Q287" s="26"/>
      <c r="R287" s="26"/>
      <c r="S287" s="27">
        <f>IF(I287=$S$2,$S$3*N287*K287*D287,0)</f>
        <v>29.388888888888886</v>
      </c>
      <c r="T287" s="26"/>
    </row>
    <row r="288" spans="2:20" x14ac:dyDescent="0.25">
      <c r="B288" s="20"/>
      <c r="C288" s="31" t="s">
        <v>88</v>
      </c>
      <c r="D288" s="23">
        <v>1</v>
      </c>
      <c r="E288" s="28">
        <v>3.93</v>
      </c>
      <c r="F288" s="20">
        <v>0.38</v>
      </c>
      <c r="G288" s="20">
        <v>0.6</v>
      </c>
      <c r="H288" s="20" t="s">
        <v>30</v>
      </c>
      <c r="I288" s="1"/>
      <c r="J288" s="1"/>
      <c r="K288" s="1"/>
      <c r="L288" s="1"/>
      <c r="M288" s="1"/>
      <c r="N288" s="21">
        <f t="shared" si="115"/>
        <v>0</v>
      </c>
      <c r="O288" s="27">
        <f t="shared" si="108"/>
        <v>0</v>
      </c>
      <c r="P288" s="1"/>
      <c r="Q288" s="1"/>
      <c r="R288" s="1"/>
      <c r="S288" s="1"/>
      <c r="T288" s="1"/>
    </row>
    <row r="289" spans="2:20" x14ac:dyDescent="0.25">
      <c r="B289" s="20"/>
      <c r="C289" s="31" t="s">
        <v>88</v>
      </c>
      <c r="D289" s="23">
        <v>1</v>
      </c>
      <c r="E289" s="28">
        <v>3.93</v>
      </c>
      <c r="F289" s="20">
        <v>0.38</v>
      </c>
      <c r="G289" s="20">
        <v>0.6</v>
      </c>
      <c r="H289" s="20" t="s">
        <v>31</v>
      </c>
      <c r="I289" s="20">
        <v>16</v>
      </c>
      <c r="J289" s="20"/>
      <c r="K289" s="20">
        <v>3</v>
      </c>
      <c r="L289" s="20">
        <f>E289/4</f>
        <v>0.98250000000000004</v>
      </c>
      <c r="M289" s="1">
        <f>(56*I289)/1000</f>
        <v>0.89600000000000002</v>
      </c>
      <c r="N289" s="21">
        <f t="shared" si="115"/>
        <v>1.8785000000000001</v>
      </c>
      <c r="O289" s="27">
        <f t="shared" si="108"/>
        <v>0</v>
      </c>
      <c r="P289" s="1"/>
      <c r="Q289" s="1"/>
      <c r="R289" s="27">
        <f t="shared" ref="R289:R290" si="121">IF(I289=$R$2,$R$3*N289*K289*D289,0)</f>
        <v>8.9054814814814822</v>
      </c>
      <c r="S289" s="1"/>
      <c r="T289" s="1"/>
    </row>
    <row r="290" spans="2:20" x14ac:dyDescent="0.25">
      <c r="B290" s="20"/>
      <c r="C290" s="31" t="s">
        <v>88</v>
      </c>
      <c r="D290" s="23">
        <v>1</v>
      </c>
      <c r="E290" s="28">
        <v>3.93</v>
      </c>
      <c r="F290" s="20">
        <v>0.38</v>
      </c>
      <c r="G290" s="20">
        <v>0.6</v>
      </c>
      <c r="H290" s="20" t="s">
        <v>32</v>
      </c>
      <c r="I290" s="20">
        <v>16</v>
      </c>
      <c r="J290" s="20"/>
      <c r="K290" s="20">
        <v>3</v>
      </c>
      <c r="L290" s="21">
        <f>E290</f>
        <v>3.93</v>
      </c>
      <c r="M290" s="27">
        <f>(2*56*I290)/1000</f>
        <v>1.792</v>
      </c>
      <c r="N290" s="21">
        <f t="shared" si="115"/>
        <v>5.7220000000000004</v>
      </c>
      <c r="O290" s="27">
        <f t="shared" si="108"/>
        <v>0</v>
      </c>
      <c r="P290" s="21"/>
      <c r="Q290" s="21"/>
      <c r="R290" s="27">
        <f t="shared" si="121"/>
        <v>27.126518518518523</v>
      </c>
      <c r="S290" s="1"/>
      <c r="T290" s="1"/>
    </row>
    <row r="291" spans="2:20" x14ac:dyDescent="0.25">
      <c r="B291" s="20"/>
      <c r="C291" s="31" t="s">
        <v>88</v>
      </c>
      <c r="D291" s="23">
        <v>1</v>
      </c>
      <c r="E291" s="28">
        <v>3.93</v>
      </c>
      <c r="F291" s="20">
        <v>0.38</v>
      </c>
      <c r="G291" s="20">
        <v>0.6</v>
      </c>
      <c r="H291" s="20" t="s">
        <v>42</v>
      </c>
      <c r="I291" s="1">
        <v>10</v>
      </c>
      <c r="J291" s="1">
        <v>0.1</v>
      </c>
      <c r="K291" s="21">
        <f>(E291/2)/J291+1</f>
        <v>20.65</v>
      </c>
      <c r="L291" s="20">
        <f t="shared" ref="L291:L292" si="122">2*(F291+G291)</f>
        <v>1.96</v>
      </c>
      <c r="M291" s="27">
        <f t="shared" ref="M291:M292" si="123">(2*8*I291)/1000</f>
        <v>0.16</v>
      </c>
      <c r="N291" s="21">
        <f t="shared" si="115"/>
        <v>2.12</v>
      </c>
      <c r="O291" s="27">
        <f t="shared" si="108"/>
        <v>0</v>
      </c>
      <c r="P291" s="21">
        <f t="shared" ref="P291:P292" si="124">IF(I291=$P$2,$P$3*N291*K291*D291,0)</f>
        <v>27.023456790123454</v>
      </c>
      <c r="Q291" s="21"/>
      <c r="R291" s="21"/>
      <c r="S291" s="1"/>
      <c r="T291" s="1"/>
    </row>
    <row r="292" spans="2:20" x14ac:dyDescent="0.25">
      <c r="B292" s="20"/>
      <c r="C292" s="31" t="s">
        <v>88</v>
      </c>
      <c r="D292" s="23">
        <v>1</v>
      </c>
      <c r="E292" s="28">
        <v>3.93</v>
      </c>
      <c r="F292" s="20">
        <v>0.38</v>
      </c>
      <c r="G292" s="20">
        <v>0.6</v>
      </c>
      <c r="H292" s="20" t="s">
        <v>42</v>
      </c>
      <c r="I292" s="1">
        <v>10</v>
      </c>
      <c r="J292" s="1">
        <v>0.15</v>
      </c>
      <c r="K292" s="21">
        <f>(E292/2)/J292+1</f>
        <v>14.100000000000001</v>
      </c>
      <c r="L292" s="20">
        <f t="shared" si="122"/>
        <v>1.96</v>
      </c>
      <c r="M292" s="27">
        <f t="shared" si="123"/>
        <v>0.16</v>
      </c>
      <c r="N292" s="21">
        <f t="shared" si="115"/>
        <v>2.12</v>
      </c>
      <c r="O292" s="27">
        <f t="shared" si="108"/>
        <v>0</v>
      </c>
      <c r="P292" s="21">
        <f t="shared" si="124"/>
        <v>18.451851851851853</v>
      </c>
      <c r="Q292" s="21"/>
      <c r="R292" s="21"/>
      <c r="S292" s="1"/>
      <c r="T292" s="1"/>
    </row>
    <row r="293" spans="2:20" x14ac:dyDescent="0.25">
      <c r="B293" s="20">
        <v>35</v>
      </c>
      <c r="C293" s="31" t="s">
        <v>89</v>
      </c>
      <c r="D293" s="23">
        <v>1</v>
      </c>
      <c r="E293" s="27">
        <v>3.5</v>
      </c>
      <c r="F293" s="20">
        <v>0.38</v>
      </c>
      <c r="G293" s="20">
        <v>0.6</v>
      </c>
      <c r="H293" s="20" t="s">
        <v>27</v>
      </c>
      <c r="I293" s="20">
        <v>20</v>
      </c>
      <c r="J293" s="1"/>
      <c r="K293" s="20">
        <v>3</v>
      </c>
      <c r="L293" s="29">
        <f t="shared" ref="L293" si="125">E293</f>
        <v>3.5</v>
      </c>
      <c r="M293" s="27">
        <f t="shared" ref="M293:M294" si="126">(2*47*I293)/1000</f>
        <v>1.88</v>
      </c>
      <c r="N293" s="21">
        <f t="shared" si="115"/>
        <v>5.38</v>
      </c>
      <c r="O293" s="27">
        <f t="shared" si="108"/>
        <v>0</v>
      </c>
      <c r="P293" s="1"/>
      <c r="Q293" s="1"/>
      <c r="R293" s="1"/>
      <c r="S293" s="27">
        <f>IF(I293=$S$2,$S$3*N293*K293*D293,0)</f>
        <v>39.851851851851848</v>
      </c>
      <c r="T293" s="1"/>
    </row>
    <row r="294" spans="2:20" x14ac:dyDescent="0.25">
      <c r="B294" s="20"/>
      <c r="C294" s="31" t="s">
        <v>89</v>
      </c>
      <c r="D294" s="23">
        <v>1</v>
      </c>
      <c r="E294" s="27">
        <v>3.5</v>
      </c>
      <c r="F294" s="20">
        <v>0.38</v>
      </c>
      <c r="G294" s="20">
        <v>0.6</v>
      </c>
      <c r="H294" s="20" t="s">
        <v>27</v>
      </c>
      <c r="I294" s="20">
        <v>16</v>
      </c>
      <c r="J294" s="1"/>
      <c r="K294" s="20">
        <v>3</v>
      </c>
      <c r="L294" s="29">
        <f>E293</f>
        <v>3.5</v>
      </c>
      <c r="M294" s="27">
        <f t="shared" si="126"/>
        <v>1.504</v>
      </c>
      <c r="N294" s="21">
        <f t="shared" si="115"/>
        <v>5.0039999999999996</v>
      </c>
      <c r="O294" s="27">
        <f t="shared" si="108"/>
        <v>0</v>
      </c>
      <c r="P294" s="1"/>
      <c r="Q294" s="1"/>
      <c r="R294" s="27">
        <f>IF(I294=$R$2,$R$3*N294*K294*D294,0)</f>
        <v>23.722666666666665</v>
      </c>
      <c r="S294" s="1"/>
      <c r="T294" s="1"/>
    </row>
    <row r="295" spans="2:20" x14ac:dyDescent="0.25">
      <c r="B295" s="20"/>
      <c r="C295" s="31" t="s">
        <v>89</v>
      </c>
      <c r="D295" s="23">
        <v>1</v>
      </c>
      <c r="E295" s="27">
        <v>3.5</v>
      </c>
      <c r="F295" s="20">
        <v>0.38</v>
      </c>
      <c r="G295" s="20">
        <v>0.6</v>
      </c>
      <c r="H295" s="20" t="s">
        <v>25</v>
      </c>
      <c r="I295" s="1"/>
      <c r="J295" s="1"/>
      <c r="K295" s="1"/>
      <c r="L295" s="1"/>
      <c r="M295" s="1"/>
      <c r="N295" s="21">
        <f t="shared" si="115"/>
        <v>0</v>
      </c>
      <c r="O295" s="27">
        <f t="shared" si="108"/>
        <v>0</v>
      </c>
      <c r="P295" s="1"/>
      <c r="Q295" s="1"/>
      <c r="R295" s="1"/>
      <c r="S295" s="1"/>
      <c r="T295" s="1"/>
    </row>
    <row r="296" spans="2:20" s="34" customFormat="1" x14ac:dyDescent="0.25">
      <c r="B296" s="23"/>
      <c r="C296" s="31" t="s">
        <v>89</v>
      </c>
      <c r="D296" s="23">
        <v>1</v>
      </c>
      <c r="E296" s="28">
        <v>3.5</v>
      </c>
      <c r="F296" s="23">
        <v>0.38</v>
      </c>
      <c r="G296" s="23">
        <v>0.6</v>
      </c>
      <c r="H296" s="23" t="s">
        <v>29</v>
      </c>
      <c r="I296" s="23">
        <v>20</v>
      </c>
      <c r="J296" s="26"/>
      <c r="K296" s="23">
        <v>3</v>
      </c>
      <c r="L296" s="28">
        <f>E287/4+E296/4+0.9</f>
        <v>2.7574999999999998</v>
      </c>
      <c r="M296" s="26"/>
      <c r="N296" s="21">
        <f t="shared" si="115"/>
        <v>2.7574999999999998</v>
      </c>
      <c r="O296" s="27">
        <f t="shared" si="108"/>
        <v>0</v>
      </c>
      <c r="P296" s="26"/>
      <c r="Q296" s="26"/>
      <c r="R296" s="26"/>
      <c r="S296" s="27">
        <f>IF(I296=$S$2,$S$3*N296*K296*D296,0)</f>
        <v>20.425925925925924</v>
      </c>
      <c r="T296" s="26"/>
    </row>
    <row r="297" spans="2:20" x14ac:dyDescent="0.25">
      <c r="B297" s="20"/>
      <c r="C297" s="31" t="s">
        <v>89</v>
      </c>
      <c r="D297" s="23">
        <v>1</v>
      </c>
      <c r="E297" s="27">
        <v>3.5</v>
      </c>
      <c r="F297" s="20">
        <v>0.38</v>
      </c>
      <c r="G297" s="20">
        <v>0.6</v>
      </c>
      <c r="H297" s="20" t="s">
        <v>30</v>
      </c>
      <c r="I297" s="1"/>
      <c r="J297" s="1"/>
      <c r="K297" s="1"/>
      <c r="L297" s="1"/>
      <c r="M297" s="1"/>
      <c r="N297" s="21">
        <f t="shared" si="115"/>
        <v>0</v>
      </c>
      <c r="O297" s="27">
        <f t="shared" si="108"/>
        <v>0</v>
      </c>
      <c r="P297" s="1"/>
      <c r="Q297" s="1"/>
      <c r="R297" s="1"/>
      <c r="S297" s="1"/>
      <c r="T297" s="1"/>
    </row>
    <row r="298" spans="2:20" x14ac:dyDescent="0.25">
      <c r="B298" s="20"/>
      <c r="C298" s="31" t="s">
        <v>89</v>
      </c>
      <c r="D298" s="23">
        <v>1</v>
      </c>
      <c r="E298" s="27">
        <v>3.5</v>
      </c>
      <c r="F298" s="20">
        <v>0.38</v>
      </c>
      <c r="G298" s="20">
        <v>0.6</v>
      </c>
      <c r="H298" s="20" t="s">
        <v>31</v>
      </c>
      <c r="I298" s="20">
        <v>16</v>
      </c>
      <c r="J298" s="20"/>
      <c r="K298" s="20">
        <v>3</v>
      </c>
      <c r="L298" s="20">
        <f>E298/4</f>
        <v>0.875</v>
      </c>
      <c r="M298" s="1">
        <f>(56*I298)/1000</f>
        <v>0.89600000000000002</v>
      </c>
      <c r="N298" s="21">
        <f t="shared" si="115"/>
        <v>1.7709999999999999</v>
      </c>
      <c r="O298" s="27">
        <f t="shared" si="108"/>
        <v>0</v>
      </c>
      <c r="P298" s="1"/>
      <c r="Q298" s="1"/>
      <c r="R298" s="27">
        <f t="shared" ref="R298:R299" si="127">IF(I298=$R$2,$R$3*N298*K298*D298,0)</f>
        <v>8.3958518518518517</v>
      </c>
      <c r="S298" s="1"/>
      <c r="T298" s="1"/>
    </row>
    <row r="299" spans="2:20" x14ac:dyDescent="0.25">
      <c r="B299" s="20"/>
      <c r="C299" s="31" t="s">
        <v>89</v>
      </c>
      <c r="D299" s="23">
        <v>1</v>
      </c>
      <c r="E299" s="27">
        <v>3.5</v>
      </c>
      <c r="F299" s="20">
        <v>0.38</v>
      </c>
      <c r="G299" s="20">
        <v>0.6</v>
      </c>
      <c r="H299" s="20" t="s">
        <v>32</v>
      </c>
      <c r="I299" s="20">
        <v>16</v>
      </c>
      <c r="J299" s="20"/>
      <c r="K299" s="20">
        <v>3</v>
      </c>
      <c r="L299" s="21">
        <f>E299</f>
        <v>3.5</v>
      </c>
      <c r="M299" s="27">
        <f>(2*56*I299)/1000</f>
        <v>1.792</v>
      </c>
      <c r="N299" s="21">
        <f t="shared" si="115"/>
        <v>5.2919999999999998</v>
      </c>
      <c r="O299" s="27">
        <f t="shared" si="108"/>
        <v>0</v>
      </c>
      <c r="P299" s="21"/>
      <c r="Q299" s="21"/>
      <c r="R299" s="27">
        <f t="shared" si="127"/>
        <v>25.087999999999997</v>
      </c>
      <c r="S299" s="1"/>
      <c r="T299" s="1"/>
    </row>
    <row r="300" spans="2:20" x14ac:dyDescent="0.25">
      <c r="B300" s="20"/>
      <c r="C300" s="31" t="s">
        <v>89</v>
      </c>
      <c r="D300" s="23">
        <v>1</v>
      </c>
      <c r="E300" s="27">
        <v>3.5</v>
      </c>
      <c r="F300" s="20">
        <v>0.38</v>
      </c>
      <c r="G300" s="20">
        <v>0.6</v>
      </c>
      <c r="H300" s="20" t="s">
        <v>42</v>
      </c>
      <c r="I300" s="1">
        <v>10</v>
      </c>
      <c r="J300" s="1">
        <v>0.1</v>
      </c>
      <c r="K300" s="21">
        <f>(E300/2)/J300+1</f>
        <v>18.5</v>
      </c>
      <c r="L300" s="20">
        <f t="shared" ref="L300:L301" si="128">2*(F300+G300)</f>
        <v>1.96</v>
      </c>
      <c r="M300" s="27">
        <f t="shared" ref="M300:M301" si="129">(2*8*I300)/1000</f>
        <v>0.16</v>
      </c>
      <c r="N300" s="21">
        <f t="shared" si="115"/>
        <v>2.12</v>
      </c>
      <c r="O300" s="27">
        <f t="shared" si="108"/>
        <v>0</v>
      </c>
      <c r="P300" s="21">
        <f t="shared" ref="P300:P301" si="130">IF(I300=$P$2,$P$3*N300*K300*D300,0)</f>
        <v>24.209876543209877</v>
      </c>
      <c r="Q300" s="21"/>
      <c r="R300" s="21"/>
      <c r="S300" s="1"/>
      <c r="T300" s="1"/>
    </row>
    <row r="301" spans="2:20" x14ac:dyDescent="0.25">
      <c r="B301" s="20"/>
      <c r="C301" s="31" t="s">
        <v>89</v>
      </c>
      <c r="D301" s="23">
        <v>1</v>
      </c>
      <c r="E301" s="27">
        <v>3.5</v>
      </c>
      <c r="F301" s="20">
        <v>0.38</v>
      </c>
      <c r="G301" s="20">
        <v>0.6</v>
      </c>
      <c r="H301" s="20" t="s">
        <v>42</v>
      </c>
      <c r="I301" s="1">
        <v>10</v>
      </c>
      <c r="J301" s="1">
        <v>0.15</v>
      </c>
      <c r="K301" s="21">
        <f>(E301/2)/J301+1</f>
        <v>12.666666666666668</v>
      </c>
      <c r="L301" s="20">
        <f t="shared" si="128"/>
        <v>1.96</v>
      </c>
      <c r="M301" s="27">
        <f t="shared" si="129"/>
        <v>0.16</v>
      </c>
      <c r="N301" s="21">
        <f t="shared" si="115"/>
        <v>2.12</v>
      </c>
      <c r="O301" s="27">
        <f t="shared" si="108"/>
        <v>0</v>
      </c>
      <c r="P301" s="21">
        <f t="shared" si="130"/>
        <v>16.5761316872428</v>
      </c>
      <c r="Q301" s="21"/>
      <c r="R301" s="21"/>
      <c r="S301" s="1"/>
      <c r="T301" s="1"/>
    </row>
    <row r="302" spans="2:20" x14ac:dyDescent="0.25">
      <c r="B302" s="20">
        <v>36</v>
      </c>
      <c r="C302" s="31" t="s">
        <v>90</v>
      </c>
      <c r="D302" s="23">
        <v>1</v>
      </c>
      <c r="E302" s="27">
        <v>7.39</v>
      </c>
      <c r="F302" s="20">
        <v>0.3</v>
      </c>
      <c r="G302" s="20">
        <v>0.6</v>
      </c>
      <c r="H302" s="20" t="s">
        <v>27</v>
      </c>
      <c r="I302" s="20">
        <v>25</v>
      </c>
      <c r="J302" s="1"/>
      <c r="K302" s="20">
        <v>3</v>
      </c>
      <c r="L302" s="29">
        <f>E302</f>
        <v>7.39</v>
      </c>
      <c r="M302" s="27">
        <f>(2*47*I302)/1000</f>
        <v>2.35</v>
      </c>
      <c r="N302" s="21">
        <f t="shared" si="115"/>
        <v>9.74</v>
      </c>
      <c r="O302" s="27">
        <f t="shared" si="108"/>
        <v>0</v>
      </c>
      <c r="P302" s="1"/>
      <c r="Q302" s="1"/>
      <c r="R302" s="1"/>
      <c r="S302" s="1"/>
      <c r="T302" s="1">
        <f>IF(I302=$T$2,$T$3*N302*K302*D302,0)</f>
        <v>112.73148148148147</v>
      </c>
    </row>
    <row r="303" spans="2:20" x14ac:dyDescent="0.25">
      <c r="B303" s="20"/>
      <c r="C303" s="31" t="s">
        <v>90</v>
      </c>
      <c r="D303" s="23">
        <v>1</v>
      </c>
      <c r="E303" s="27">
        <v>7.39</v>
      </c>
      <c r="F303" s="20">
        <v>0.3</v>
      </c>
      <c r="G303" s="20">
        <v>0.6</v>
      </c>
      <c r="H303" s="20" t="s">
        <v>25</v>
      </c>
      <c r="I303" s="20">
        <v>20</v>
      </c>
      <c r="J303" s="1"/>
      <c r="K303" s="20">
        <v>3</v>
      </c>
      <c r="L303" s="29">
        <f>E303*0.7</f>
        <v>5.1729999999999992</v>
      </c>
      <c r="M303" s="1"/>
      <c r="N303" s="21">
        <f t="shared" si="115"/>
        <v>5.1729999999999992</v>
      </c>
      <c r="O303" s="27">
        <f t="shared" si="108"/>
        <v>0</v>
      </c>
      <c r="P303" s="1"/>
      <c r="Q303" s="1"/>
      <c r="R303" s="1"/>
      <c r="S303" s="27">
        <f>IF(I303=$S$2,$S$3*N303*K303*D303,0)</f>
        <v>38.318518518518509</v>
      </c>
      <c r="T303" s="1"/>
    </row>
    <row r="304" spans="2:20" s="34" customFormat="1" x14ac:dyDescent="0.25">
      <c r="B304" s="23"/>
      <c r="C304" s="31" t="s">
        <v>90</v>
      </c>
      <c r="D304" s="23">
        <v>1</v>
      </c>
      <c r="E304" s="28">
        <v>7.39</v>
      </c>
      <c r="F304" s="23">
        <v>0.3</v>
      </c>
      <c r="G304" s="23">
        <v>0.6</v>
      </c>
      <c r="H304" s="23" t="s">
        <v>29</v>
      </c>
      <c r="I304" s="23">
        <v>25</v>
      </c>
      <c r="J304" s="26"/>
      <c r="K304" s="23">
        <v>3</v>
      </c>
      <c r="L304" s="28">
        <f>E296/4+E304/4+0.9</f>
        <v>3.6225000000000001</v>
      </c>
      <c r="M304" s="26"/>
      <c r="N304" s="21">
        <f t="shared" si="115"/>
        <v>3.6225000000000001</v>
      </c>
      <c r="O304" s="27">
        <f t="shared" si="108"/>
        <v>0</v>
      </c>
      <c r="P304" s="26"/>
      <c r="Q304" s="26"/>
      <c r="R304" s="26"/>
      <c r="S304" s="26"/>
      <c r="T304" s="1">
        <f>IF(I304=$T$2,$T$3*N304*K304*D304,0)</f>
        <v>41.927083333333336</v>
      </c>
    </row>
    <row r="305" spans="2:21" x14ac:dyDescent="0.25">
      <c r="B305" s="20"/>
      <c r="C305" s="31" t="s">
        <v>90</v>
      </c>
      <c r="D305" s="23">
        <v>1</v>
      </c>
      <c r="E305" s="27">
        <v>7.39</v>
      </c>
      <c r="F305" s="20">
        <v>0.3</v>
      </c>
      <c r="G305" s="20">
        <v>0.6</v>
      </c>
      <c r="H305" s="20" t="s">
        <v>30</v>
      </c>
      <c r="I305" s="1"/>
      <c r="J305" s="1"/>
      <c r="K305" s="1"/>
      <c r="L305" s="1"/>
      <c r="M305" s="1"/>
      <c r="N305" s="21">
        <f t="shared" si="115"/>
        <v>0</v>
      </c>
      <c r="O305" s="27">
        <f t="shared" si="108"/>
        <v>0</v>
      </c>
      <c r="P305" s="1"/>
      <c r="Q305" s="1"/>
      <c r="R305" s="1"/>
      <c r="S305" s="1"/>
      <c r="T305" s="1"/>
    </row>
    <row r="306" spans="2:21" x14ac:dyDescent="0.25">
      <c r="B306" s="20"/>
      <c r="C306" s="31" t="s">
        <v>90</v>
      </c>
      <c r="D306" s="23">
        <v>1</v>
      </c>
      <c r="E306" s="27">
        <v>7.39</v>
      </c>
      <c r="F306" s="20">
        <v>0.3</v>
      </c>
      <c r="G306" s="20">
        <v>0.6</v>
      </c>
      <c r="H306" s="20" t="s">
        <v>31</v>
      </c>
      <c r="I306" s="20"/>
      <c r="J306" s="20"/>
      <c r="K306" s="20"/>
      <c r="L306" s="1"/>
      <c r="M306" s="1"/>
      <c r="N306" s="21">
        <f t="shared" si="115"/>
        <v>0</v>
      </c>
      <c r="O306" s="27">
        <f t="shared" si="108"/>
        <v>0</v>
      </c>
      <c r="P306" s="1"/>
      <c r="Q306" s="1"/>
      <c r="R306" s="1"/>
      <c r="S306" s="1"/>
      <c r="T306" s="1"/>
    </row>
    <row r="307" spans="2:21" x14ac:dyDescent="0.25">
      <c r="B307" s="20"/>
      <c r="C307" s="31" t="s">
        <v>90</v>
      </c>
      <c r="D307" s="23">
        <v>1</v>
      </c>
      <c r="E307" s="27">
        <v>7.39</v>
      </c>
      <c r="F307" s="20">
        <v>0.3</v>
      </c>
      <c r="G307" s="20">
        <v>0.6</v>
      </c>
      <c r="H307" s="20" t="s">
        <v>32</v>
      </c>
      <c r="I307" s="20">
        <v>16</v>
      </c>
      <c r="J307" s="20"/>
      <c r="K307" s="20">
        <v>3</v>
      </c>
      <c r="L307" s="21">
        <f>E307</f>
        <v>7.39</v>
      </c>
      <c r="M307" s="27">
        <f>(2*56*I307)/1000</f>
        <v>1.792</v>
      </c>
      <c r="N307" s="21">
        <f t="shared" si="115"/>
        <v>9.1820000000000004</v>
      </c>
      <c r="O307" s="27">
        <f t="shared" si="108"/>
        <v>0</v>
      </c>
      <c r="P307" s="21"/>
      <c r="Q307" s="21"/>
      <c r="R307" s="27">
        <f>IF(I307=$R$2,$R$3*N307*K307*D307,0)</f>
        <v>43.529481481481483</v>
      </c>
      <c r="S307" s="1"/>
      <c r="T307" s="1"/>
    </row>
    <row r="308" spans="2:21" x14ac:dyDescent="0.25">
      <c r="B308" s="20"/>
      <c r="C308" s="31" t="s">
        <v>90</v>
      </c>
      <c r="D308" s="23">
        <v>1</v>
      </c>
      <c r="E308" s="27">
        <v>7.39</v>
      </c>
      <c r="F308" s="20">
        <v>0.3</v>
      </c>
      <c r="G308" s="20">
        <v>0.6</v>
      </c>
      <c r="H308" s="20" t="s">
        <v>42</v>
      </c>
      <c r="I308" s="1">
        <v>8</v>
      </c>
      <c r="J308" s="1">
        <v>0.1</v>
      </c>
      <c r="K308" s="21">
        <f>(E308/2)/J308+1</f>
        <v>37.949999999999996</v>
      </c>
      <c r="L308" s="20">
        <f t="shared" ref="L308:L309" si="131">2*(F308+G308)</f>
        <v>1.7999999999999998</v>
      </c>
      <c r="M308" s="27">
        <f t="shared" ref="M308:M309" si="132">(2*8*I308)/1000</f>
        <v>0.128</v>
      </c>
      <c r="N308" s="21">
        <f t="shared" si="115"/>
        <v>1.9279999999999999</v>
      </c>
      <c r="O308" s="21">
        <f t="shared" si="108"/>
        <v>28.905718518518512</v>
      </c>
      <c r="P308" s="21"/>
      <c r="Q308" s="21"/>
      <c r="R308" s="21"/>
      <c r="S308" s="1"/>
      <c r="T308" s="1"/>
    </row>
    <row r="309" spans="2:21" x14ac:dyDescent="0.25">
      <c r="B309" s="20"/>
      <c r="C309" s="31" t="s">
        <v>90</v>
      </c>
      <c r="D309" s="23">
        <v>1</v>
      </c>
      <c r="E309" s="27">
        <v>7.39</v>
      </c>
      <c r="F309" s="20">
        <v>0.3</v>
      </c>
      <c r="G309" s="20">
        <v>0.6</v>
      </c>
      <c r="H309" s="20" t="s">
        <v>42</v>
      </c>
      <c r="I309" s="1">
        <v>8</v>
      </c>
      <c r="J309" s="1">
        <v>0.15</v>
      </c>
      <c r="K309" s="21">
        <f>(E309/2)/J309+1</f>
        <v>25.633333333333333</v>
      </c>
      <c r="L309" s="20">
        <f t="shared" si="131"/>
        <v>1.7999999999999998</v>
      </c>
      <c r="M309" s="27">
        <f t="shared" si="132"/>
        <v>0.128</v>
      </c>
      <c r="N309" s="21">
        <f t="shared" si="115"/>
        <v>1.9279999999999999</v>
      </c>
      <c r="O309" s="21">
        <f t="shared" si="108"/>
        <v>19.524372016460902</v>
      </c>
      <c r="P309" s="21"/>
      <c r="Q309" s="21"/>
      <c r="R309" s="21"/>
      <c r="S309" s="1"/>
      <c r="T309" s="1"/>
    </row>
    <row r="310" spans="2:21" x14ac:dyDescent="0.25">
      <c r="B310" s="20">
        <v>37</v>
      </c>
      <c r="C310" s="31" t="s">
        <v>91</v>
      </c>
      <c r="D310" s="23">
        <v>1</v>
      </c>
      <c r="E310" s="27">
        <v>1.966</v>
      </c>
      <c r="F310" s="20">
        <v>0.3</v>
      </c>
      <c r="G310" s="20">
        <v>0.6</v>
      </c>
      <c r="H310" s="20" t="s">
        <v>27</v>
      </c>
      <c r="I310" s="20">
        <v>25</v>
      </c>
      <c r="J310" s="1"/>
      <c r="K310" s="20">
        <v>3</v>
      </c>
      <c r="L310" s="29">
        <f>E310</f>
        <v>1.966</v>
      </c>
      <c r="M310" s="27">
        <f>(2*47*I310)/1000</f>
        <v>2.35</v>
      </c>
      <c r="N310" s="21">
        <f t="shared" si="115"/>
        <v>4.3159999999999998</v>
      </c>
      <c r="O310" s="27">
        <f t="shared" si="108"/>
        <v>0</v>
      </c>
      <c r="P310" s="1"/>
      <c r="Q310" s="1"/>
      <c r="R310" s="1"/>
      <c r="S310" s="1"/>
      <c r="T310" s="1">
        <f>IF(I310=$T$2,$T$3*N310*K310*D310,0)</f>
        <v>49.953703703703702</v>
      </c>
    </row>
    <row r="311" spans="2:21" x14ac:dyDescent="0.25">
      <c r="B311" s="20"/>
      <c r="C311" s="31" t="s">
        <v>91</v>
      </c>
      <c r="D311" s="23">
        <v>1</v>
      </c>
      <c r="E311" s="27">
        <v>1.966</v>
      </c>
      <c r="F311" s="20">
        <v>0.3</v>
      </c>
      <c r="G311" s="20">
        <v>0.6</v>
      </c>
      <c r="H311" s="20" t="s">
        <v>25</v>
      </c>
      <c r="I311" s="1"/>
      <c r="J311" s="1"/>
      <c r="K311" s="1"/>
      <c r="L311" s="1"/>
      <c r="M311" s="1"/>
      <c r="N311" s="21">
        <f t="shared" si="115"/>
        <v>0</v>
      </c>
      <c r="O311" s="27">
        <f t="shared" si="108"/>
        <v>0</v>
      </c>
      <c r="P311" s="1"/>
      <c r="Q311" s="1"/>
      <c r="R311" s="1"/>
      <c r="S311" s="1"/>
      <c r="T311" s="1"/>
    </row>
    <row r="312" spans="2:21" s="34" customFormat="1" x14ac:dyDescent="0.25">
      <c r="B312" s="23"/>
      <c r="C312" s="31" t="s">
        <v>91</v>
      </c>
      <c r="D312" s="23">
        <v>1</v>
      </c>
      <c r="E312" s="28">
        <v>1.966</v>
      </c>
      <c r="F312" s="23">
        <v>0.3</v>
      </c>
      <c r="G312" s="23">
        <v>0.6</v>
      </c>
      <c r="H312" s="23" t="s">
        <v>29</v>
      </c>
      <c r="I312" s="23">
        <v>25</v>
      </c>
      <c r="J312" s="26"/>
      <c r="K312" s="23">
        <v>3</v>
      </c>
      <c r="L312" s="23">
        <f>E304/4+E312/4+1.5</f>
        <v>3.839</v>
      </c>
      <c r="M312" s="26"/>
      <c r="N312" s="21">
        <f t="shared" si="115"/>
        <v>3.839</v>
      </c>
      <c r="O312" s="27">
        <f t="shared" si="108"/>
        <v>0</v>
      </c>
      <c r="P312" s="26"/>
      <c r="Q312" s="26"/>
      <c r="R312" s="26"/>
      <c r="S312" s="26"/>
      <c r="T312" s="1">
        <f>IF(I312=$T$2,$T$3*N312*K312*D312,0)</f>
        <v>44.432870370370367</v>
      </c>
    </row>
    <row r="313" spans="2:21" x14ac:dyDescent="0.25">
      <c r="B313" s="20"/>
      <c r="C313" s="31" t="s">
        <v>91</v>
      </c>
      <c r="D313" s="23">
        <v>1</v>
      </c>
      <c r="E313" s="27">
        <v>1.966</v>
      </c>
      <c r="F313" s="20">
        <v>0.3</v>
      </c>
      <c r="G313" s="20">
        <v>0.6</v>
      </c>
      <c r="H313" s="20" t="s">
        <v>30</v>
      </c>
      <c r="I313" s="1"/>
      <c r="J313" s="1"/>
      <c r="K313" s="1"/>
      <c r="L313" s="1"/>
      <c r="M313" s="1"/>
      <c r="N313" s="21">
        <f t="shared" si="115"/>
        <v>0</v>
      </c>
      <c r="O313" s="27">
        <f t="shared" si="108"/>
        <v>0</v>
      </c>
      <c r="P313" s="1"/>
      <c r="Q313" s="1"/>
      <c r="R313" s="1"/>
      <c r="S313" s="1"/>
      <c r="T313" s="1"/>
    </row>
    <row r="314" spans="2:21" x14ac:dyDescent="0.25">
      <c r="B314" s="20"/>
      <c r="C314" s="31" t="s">
        <v>91</v>
      </c>
      <c r="D314" s="23">
        <v>1</v>
      </c>
      <c r="E314" s="27">
        <v>1.966</v>
      </c>
      <c r="F314" s="20">
        <v>0.3</v>
      </c>
      <c r="G314" s="20">
        <v>0.6</v>
      </c>
      <c r="H314" s="20" t="s">
        <v>31</v>
      </c>
      <c r="I314" s="20"/>
      <c r="J314" s="20"/>
      <c r="K314" s="20"/>
      <c r="L314" s="1"/>
      <c r="M314" s="1"/>
      <c r="N314" s="21">
        <f t="shared" si="115"/>
        <v>0</v>
      </c>
      <c r="O314" s="27">
        <f t="shared" si="108"/>
        <v>0</v>
      </c>
      <c r="P314" s="1"/>
      <c r="Q314" s="1"/>
      <c r="R314" s="1"/>
      <c r="S314" s="1"/>
      <c r="T314" s="1"/>
    </row>
    <row r="315" spans="2:21" x14ac:dyDescent="0.25">
      <c r="B315" s="20"/>
      <c r="C315" s="31" t="s">
        <v>91</v>
      </c>
      <c r="D315" s="23">
        <v>1</v>
      </c>
      <c r="E315" s="27">
        <v>1.966</v>
      </c>
      <c r="F315" s="20">
        <v>0.3</v>
      </c>
      <c r="G315" s="20">
        <v>0.6</v>
      </c>
      <c r="H315" s="20" t="s">
        <v>32</v>
      </c>
      <c r="I315" s="20">
        <v>20</v>
      </c>
      <c r="J315" s="20"/>
      <c r="K315" s="20">
        <v>3</v>
      </c>
      <c r="L315" s="21">
        <f>E315</f>
        <v>1.966</v>
      </c>
      <c r="M315" s="27">
        <f>(2*56*I315)/1000</f>
        <v>2.2400000000000002</v>
      </c>
      <c r="N315" s="21">
        <f t="shared" si="115"/>
        <v>4.2060000000000004</v>
      </c>
      <c r="O315" s="27">
        <f t="shared" si="108"/>
        <v>0</v>
      </c>
      <c r="P315" s="21"/>
      <c r="Q315" s="21"/>
      <c r="R315" s="21"/>
      <c r="S315" s="27">
        <f>IF(I315=$S$2,$S$3*N315*K315*D315,0)</f>
        <v>31.155555555555559</v>
      </c>
      <c r="T315" s="1"/>
    </row>
    <row r="316" spans="2:21" x14ac:dyDescent="0.25">
      <c r="B316" s="20"/>
      <c r="C316" s="31" t="s">
        <v>91</v>
      </c>
      <c r="D316" s="23">
        <v>1</v>
      </c>
      <c r="E316" s="27">
        <v>1.966</v>
      </c>
      <c r="F316" s="20">
        <v>0.3</v>
      </c>
      <c r="G316" s="20">
        <v>0.6</v>
      </c>
      <c r="H316" s="20" t="s">
        <v>42</v>
      </c>
      <c r="I316" s="1">
        <v>10</v>
      </c>
      <c r="J316" s="1">
        <v>0.1</v>
      </c>
      <c r="K316" s="21">
        <f>(E316/2)/J316+1</f>
        <v>10.83</v>
      </c>
      <c r="L316" s="20">
        <f t="shared" ref="L316:L317" si="133">2*(F316+G316)</f>
        <v>1.7999999999999998</v>
      </c>
      <c r="M316" s="27">
        <f t="shared" ref="M316:M317" si="134">(2*8*I316)/1000</f>
        <v>0.16</v>
      </c>
      <c r="N316" s="21">
        <f t="shared" si="115"/>
        <v>1.9599999999999997</v>
      </c>
      <c r="O316" s="27">
        <f t="shared" si="108"/>
        <v>0</v>
      </c>
      <c r="P316" s="21">
        <f t="shared" ref="P316:P317" si="135">IF(I316=$P$2,$P$3*N316*K316*D316,0)</f>
        <v>13.102962962962961</v>
      </c>
      <c r="Q316" s="21"/>
      <c r="R316" s="21"/>
      <c r="S316" s="1"/>
      <c r="T316" s="1"/>
    </row>
    <row r="317" spans="2:21" x14ac:dyDescent="0.25">
      <c r="B317" s="20"/>
      <c r="C317" s="31" t="s">
        <v>91</v>
      </c>
      <c r="D317" s="23">
        <v>1</v>
      </c>
      <c r="E317" s="27">
        <v>1.966</v>
      </c>
      <c r="F317" s="20">
        <v>0.3</v>
      </c>
      <c r="G317" s="20">
        <v>0.6</v>
      </c>
      <c r="H317" s="20" t="s">
        <v>42</v>
      </c>
      <c r="I317" s="1">
        <v>10</v>
      </c>
      <c r="J317" s="1">
        <v>0.1</v>
      </c>
      <c r="K317" s="21">
        <f>(E317/2)/J317+1</f>
        <v>10.83</v>
      </c>
      <c r="L317" s="20">
        <f t="shared" si="133"/>
        <v>1.7999999999999998</v>
      </c>
      <c r="M317" s="27">
        <f t="shared" si="134"/>
        <v>0.16</v>
      </c>
      <c r="N317" s="21">
        <f t="shared" si="115"/>
        <v>1.9599999999999997</v>
      </c>
      <c r="O317" s="27">
        <f t="shared" si="108"/>
        <v>0</v>
      </c>
      <c r="P317" s="21">
        <f t="shared" si="135"/>
        <v>13.102962962962961</v>
      </c>
      <c r="Q317" s="21"/>
      <c r="R317" s="21"/>
      <c r="S317" s="1"/>
      <c r="T317" s="1"/>
    </row>
    <row r="318" spans="2:2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1">
        <f>SUM(O4:O317)</f>
        <v>1164.9487723456784</v>
      </c>
      <c r="P318" s="41">
        <f t="shared" ref="P318:T318" si="136">SUM(P4:P317)</f>
        <v>433.81703703703698</v>
      </c>
      <c r="Q318" s="41">
        <f t="shared" si="136"/>
        <v>99.543911111111086</v>
      </c>
      <c r="R318" s="41">
        <f t="shared" si="136"/>
        <v>2643.8209185185192</v>
      </c>
      <c r="S318" s="41">
        <f t="shared" si="136"/>
        <v>1271.3685185185184</v>
      </c>
      <c r="T318" s="41">
        <f t="shared" si="136"/>
        <v>249.04513888888886</v>
      </c>
    </row>
    <row r="319" spans="2:2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2">
        <f>O318+5%*O318</f>
        <v>1223.1962109629624</v>
      </c>
      <c r="P319" s="42">
        <f t="shared" ref="P319:T319" si="137">P318+5%*P318</f>
        <v>455.50788888888883</v>
      </c>
      <c r="Q319" s="42">
        <f t="shared" si="137"/>
        <v>104.52110666666664</v>
      </c>
      <c r="R319" s="42">
        <f t="shared" si="137"/>
        <v>2776.0119644444453</v>
      </c>
      <c r="S319" s="42">
        <f t="shared" si="137"/>
        <v>1334.9369444444444</v>
      </c>
      <c r="T319" s="42">
        <f t="shared" si="137"/>
        <v>261.49739583333331</v>
      </c>
    </row>
    <row r="320" spans="2:2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27">
        <f>O319/1000</f>
        <v>1.2231962109629624</v>
      </c>
      <c r="P320" s="27">
        <f t="shared" ref="P320:U320" si="138">P319/1000</f>
        <v>0.45550788888888882</v>
      </c>
      <c r="Q320" s="27">
        <f t="shared" si="138"/>
        <v>0.10452110666666664</v>
      </c>
      <c r="R320" s="27">
        <f t="shared" si="138"/>
        <v>2.7760119644444452</v>
      </c>
      <c r="S320" s="27">
        <f t="shared" si="138"/>
        <v>1.3349369444444443</v>
      </c>
      <c r="T320" s="27">
        <f t="shared" si="138"/>
        <v>0.26149739583333331</v>
      </c>
      <c r="U320" s="96"/>
    </row>
  </sheetData>
  <sortState ref="B153:G312">
    <sortCondition ref="B153:B3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"/>
  <sheetViews>
    <sheetView tabSelected="1" workbookViewId="0">
      <selection activeCell="I11" sqref="I11"/>
    </sheetView>
  </sheetViews>
  <sheetFormatPr defaultRowHeight="15" x14ac:dyDescent="0.25"/>
  <sheetData>
    <row r="3" spans="2:8" x14ac:dyDescent="0.25">
      <c r="B3" s="1"/>
      <c r="C3" s="20">
        <v>8</v>
      </c>
      <c r="D3" s="20">
        <v>10</v>
      </c>
      <c r="E3" s="20">
        <v>12</v>
      </c>
      <c r="F3" s="20">
        <v>16</v>
      </c>
      <c r="G3" s="20">
        <v>20</v>
      </c>
      <c r="H3" s="20">
        <v>25</v>
      </c>
    </row>
    <row r="4" spans="2:8" x14ac:dyDescent="0.25">
      <c r="B4" s="1" t="s">
        <v>133</v>
      </c>
      <c r="C4" s="41">
        <f>('SLAB '!N244+'SLAB '!N255)/1000</f>
        <v>4.0259489897686782</v>
      </c>
      <c r="D4" s="21">
        <f>'SLAB '!O255/1000</f>
        <v>0.3153703703703703</v>
      </c>
      <c r="E4" s="27">
        <f>'SLAB '!O244/1000</f>
        <v>1.0945575703703705</v>
      </c>
      <c r="F4" s="1"/>
      <c r="G4" s="1"/>
      <c r="H4" s="1"/>
    </row>
    <row r="5" spans="2:8" x14ac:dyDescent="0.25">
      <c r="B5" s="1" t="s">
        <v>134</v>
      </c>
      <c r="C5" s="21">
        <f>'BEAM 1'!O311</f>
        <v>2.5874630210834546</v>
      </c>
      <c r="D5" s="27">
        <f>'BEAM 1'!P311</f>
        <v>3.6205555555555546E-2</v>
      </c>
      <c r="E5" s="27">
        <f>'BEAM 1'!Q311</f>
        <v>1.0203725982333334</v>
      </c>
      <c r="F5" s="27">
        <f>'BEAM 1'!R311</f>
        <v>2.8566734842074069</v>
      </c>
      <c r="G5" s="27">
        <f>'BEAM 1'!S311</f>
        <v>1.2973269814814812</v>
      </c>
      <c r="H5" s="1"/>
    </row>
    <row r="6" spans="2:8" x14ac:dyDescent="0.25">
      <c r="B6" s="1" t="s">
        <v>135</v>
      </c>
      <c r="C6" s="27">
        <f>'BEAM 2'!O320</f>
        <v>1.2231962109629624</v>
      </c>
      <c r="D6" s="27">
        <f>'BEAM 2'!P320</f>
        <v>0.45550788888888882</v>
      </c>
      <c r="E6" s="27">
        <f>'BEAM 2'!Q320</f>
        <v>0.10452110666666664</v>
      </c>
      <c r="F6" s="27">
        <f>'BEAM 2'!R320</f>
        <v>2.7760119644444452</v>
      </c>
      <c r="G6" s="27">
        <f>'BEAM 2'!S320</f>
        <v>1.3349369444444443</v>
      </c>
      <c r="H6" s="27">
        <f>'BEAM 2'!T320</f>
        <v>0.26149739583333331</v>
      </c>
    </row>
    <row r="7" spans="2:8" x14ac:dyDescent="0.25">
      <c r="B7" s="1"/>
      <c r="C7" s="20"/>
      <c r="D7" s="20"/>
      <c r="E7" s="20"/>
      <c r="F7" s="20"/>
      <c r="G7" s="20"/>
      <c r="H7" s="20"/>
    </row>
    <row r="8" spans="2:8" x14ac:dyDescent="0.25">
      <c r="B8" s="1"/>
      <c r="C8" s="21">
        <f>SUM(C4:C6)</f>
        <v>7.8366082218150952</v>
      </c>
      <c r="D8" s="21">
        <f t="shared" ref="D8:H8" si="0">SUM(D4:D6)</f>
        <v>0.80708381481481473</v>
      </c>
      <c r="E8" s="21">
        <f t="shared" si="0"/>
        <v>2.2194512752703703</v>
      </c>
      <c r="F8" s="21">
        <f t="shared" si="0"/>
        <v>5.6326854486518521</v>
      </c>
      <c r="G8" s="21">
        <f t="shared" si="0"/>
        <v>2.6322639259259253</v>
      </c>
      <c r="H8" s="21">
        <f t="shared" si="0"/>
        <v>0.26149739583333331</v>
      </c>
    </row>
    <row r="9" spans="2:8" x14ac:dyDescent="0.25">
      <c r="B9" s="1"/>
      <c r="C9" s="1">
        <v>67260</v>
      </c>
      <c r="D9" s="1">
        <v>67260</v>
      </c>
      <c r="E9" s="1">
        <v>67260</v>
      </c>
      <c r="F9" s="1">
        <v>67260</v>
      </c>
      <c r="G9" s="1">
        <v>67260</v>
      </c>
      <c r="H9" s="1">
        <v>67260</v>
      </c>
    </row>
    <row r="10" spans="2:8" x14ac:dyDescent="0.25">
      <c r="C10">
        <f>C8*C9</f>
        <v>527090.26899928332</v>
      </c>
      <c r="D10">
        <f t="shared" ref="D10:H10" si="1">D8*D9</f>
        <v>54284.457384444439</v>
      </c>
      <c r="E10">
        <f t="shared" si="1"/>
        <v>149280.29277468511</v>
      </c>
      <c r="F10">
        <f t="shared" si="1"/>
        <v>378854.42327632359</v>
      </c>
      <c r="G10">
        <f t="shared" si="1"/>
        <v>177046.07165777773</v>
      </c>
      <c r="H10">
        <f t="shared" si="1"/>
        <v>17588.314843749999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SLAB </vt:lpstr>
      <vt:lpstr>BEAM 1</vt:lpstr>
      <vt:lpstr>BEAM 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2022-07-05T05:53:29Z</dcterms:created>
  <dcterms:modified xsi:type="dcterms:W3CDTF">2022-07-13T10:59:21Z</dcterms:modified>
</cp:coreProperties>
</file>