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4.A3\Qty Survey\Steel\"/>
    </mc:Choice>
  </mc:AlternateContent>
  <bookViews>
    <workbookView xWindow="0" yWindow="0" windowWidth="20490" windowHeight="6855"/>
  </bookViews>
  <sheets>
    <sheet name="A3 PODIUM FOOTING + RAFT " sheetId="1" r:id="rId1"/>
  </sheets>
  <definedNames>
    <definedName name="_xlnm._FilterDatabase" localSheetId="0" hidden="1">'A3 PODIUM FOOTING + RAFT '!$B$60:$P$60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D9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61" i="1"/>
  <c r="I8" i="1"/>
  <c r="I6" i="1"/>
  <c r="H8" i="1"/>
  <c r="I7" i="1"/>
  <c r="H7" i="1"/>
  <c r="H6" i="1"/>
  <c r="I5" i="1"/>
  <c r="H5" i="1"/>
  <c r="L3" i="1"/>
  <c r="K3" i="1"/>
  <c r="J3" i="1"/>
  <c r="K14" i="1"/>
  <c r="K24" i="1" s="1"/>
  <c r="L14" i="1"/>
  <c r="I15" i="1"/>
  <c r="J15" i="1"/>
  <c r="I16" i="1"/>
  <c r="J16" i="1"/>
  <c r="I17" i="1"/>
  <c r="J17" i="1"/>
  <c r="K17" i="1" s="1"/>
  <c r="I18" i="1"/>
  <c r="K18" i="1" s="1"/>
  <c r="J18" i="1"/>
  <c r="I19" i="1"/>
  <c r="J19" i="1"/>
  <c r="K19" i="1" s="1"/>
  <c r="I20" i="1"/>
  <c r="J20" i="1"/>
  <c r="I21" i="1"/>
  <c r="J21" i="1"/>
  <c r="K21" i="1" s="1"/>
  <c r="I22" i="1"/>
  <c r="J22" i="1"/>
  <c r="I23" i="1"/>
  <c r="J23" i="1"/>
  <c r="K23" i="1" s="1"/>
  <c r="I24" i="1"/>
  <c r="J24" i="1"/>
  <c r="I25" i="1"/>
  <c r="J25" i="1"/>
  <c r="I26" i="1"/>
  <c r="J26" i="1"/>
  <c r="I27" i="1"/>
  <c r="J27" i="1"/>
  <c r="I28" i="1"/>
  <c r="J28" i="1"/>
  <c r="K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L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60" i="1"/>
  <c r="J60" i="1"/>
  <c r="J63" i="1" s="1"/>
  <c r="J67" i="1"/>
  <c r="J69" i="1"/>
  <c r="J72" i="1"/>
  <c r="I73" i="1"/>
  <c r="J74" i="1"/>
  <c r="J76" i="1"/>
  <c r="I81" i="1"/>
  <c r="J81" i="1"/>
  <c r="J83" i="1"/>
  <c r="K50" i="1" l="1"/>
  <c r="K53" i="1"/>
  <c r="K49" i="1"/>
  <c r="K34" i="1"/>
  <c r="J78" i="1"/>
  <c r="J82" i="1"/>
  <c r="J75" i="1"/>
  <c r="J71" i="1"/>
  <c r="K37" i="1"/>
  <c r="K33" i="1"/>
  <c r="L15" i="1"/>
  <c r="J8" i="1"/>
  <c r="K20" i="1"/>
  <c r="J80" i="1"/>
  <c r="J68" i="1"/>
  <c r="J64" i="1"/>
  <c r="J79" i="1"/>
  <c r="J62" i="1"/>
  <c r="I64" i="1"/>
  <c r="J77" i="1"/>
  <c r="J73" i="1"/>
  <c r="J70" i="1"/>
  <c r="J65" i="1"/>
  <c r="I67" i="1"/>
  <c r="L40" i="1"/>
  <c r="J7" i="1"/>
  <c r="I77" i="1"/>
  <c r="I69" i="1"/>
  <c r="J66" i="1"/>
  <c r="L52" i="1"/>
  <c r="K45" i="1"/>
  <c r="K42" i="1"/>
  <c r="L36" i="1"/>
  <c r="K29" i="1"/>
  <c r="K26" i="1"/>
  <c r="J5" i="1"/>
  <c r="I83" i="1"/>
  <c r="I75" i="1"/>
  <c r="K46" i="1"/>
  <c r="K30" i="1"/>
  <c r="I79" i="1"/>
  <c r="I71" i="1"/>
  <c r="K54" i="1"/>
  <c r="L48" i="1"/>
  <c r="K41" i="1"/>
  <c r="K38" i="1"/>
  <c r="L32" i="1"/>
  <c r="K27" i="1"/>
  <c r="K25" i="1"/>
  <c r="K22" i="1"/>
  <c r="K55" i="1" s="1"/>
  <c r="K56" i="1" s="1"/>
  <c r="E89" i="1" s="1"/>
  <c r="L16" i="1"/>
  <c r="J6" i="1"/>
  <c r="I82" i="1"/>
  <c r="I78" i="1"/>
  <c r="I72" i="1"/>
  <c r="I62" i="1"/>
  <c r="I65" i="1"/>
  <c r="I63" i="1"/>
  <c r="I80" i="1"/>
  <c r="I76" i="1"/>
  <c r="I74" i="1"/>
  <c r="I70" i="1"/>
  <c r="I68" i="1"/>
  <c r="I66" i="1"/>
  <c r="L51" i="1"/>
  <c r="L47" i="1"/>
  <c r="L43" i="1"/>
  <c r="L39" i="1"/>
  <c r="L35" i="1"/>
  <c r="L31" i="1"/>
  <c r="J9" i="1" l="1"/>
  <c r="J10" i="1" s="1"/>
  <c r="E88" i="1" s="1"/>
  <c r="J84" i="1"/>
  <c r="J85" i="1" s="1"/>
  <c r="H90" i="1" s="1"/>
  <c r="I84" i="1"/>
  <c r="I85" i="1" s="1"/>
  <c r="G90" i="1" s="1"/>
  <c r="L55" i="1"/>
  <c r="L56" i="1" s="1"/>
  <c r="F89" i="1" s="1"/>
</calcChain>
</file>

<file path=xl/sharedStrings.xml><?xml version="1.0" encoding="utf-8"?>
<sst xmlns="http://schemas.openxmlformats.org/spreadsheetml/2006/main" count="151" uniqueCount="70">
  <si>
    <t>Top y-y</t>
  </si>
  <si>
    <t>Top x-x</t>
  </si>
  <si>
    <t>Bottom,y-y</t>
  </si>
  <si>
    <t>Bottom,x-x</t>
  </si>
  <si>
    <t xml:space="preserve">Raft Steel </t>
  </si>
  <si>
    <t>Length</t>
  </si>
  <si>
    <t>Nos</t>
  </si>
  <si>
    <t>Spacing</t>
  </si>
  <si>
    <t>Dia</t>
  </si>
  <si>
    <t xml:space="preserve">Type of Steel </t>
  </si>
  <si>
    <t>B</t>
  </si>
  <si>
    <t>L</t>
  </si>
  <si>
    <t>SR NO</t>
  </si>
  <si>
    <t>12-20+2-16</t>
  </si>
  <si>
    <t>0.45X0.6</t>
  </si>
  <si>
    <t>C219A</t>
  </si>
  <si>
    <t>C219</t>
  </si>
  <si>
    <t>10-20+2-16</t>
  </si>
  <si>
    <t>C218A</t>
  </si>
  <si>
    <t>C218</t>
  </si>
  <si>
    <t>C217A</t>
  </si>
  <si>
    <t>C217</t>
  </si>
  <si>
    <t>C216A</t>
  </si>
  <si>
    <t>C216</t>
  </si>
  <si>
    <t>12-16</t>
  </si>
  <si>
    <t>0.45X0.45</t>
  </si>
  <si>
    <t>C215A</t>
  </si>
  <si>
    <t>C215</t>
  </si>
  <si>
    <t>C214A</t>
  </si>
  <si>
    <t>C214</t>
  </si>
  <si>
    <t>C213C</t>
  </si>
  <si>
    <t>C213B</t>
  </si>
  <si>
    <t>C213A</t>
  </si>
  <si>
    <t>C213</t>
  </si>
  <si>
    <t>0.6X0.45</t>
  </si>
  <si>
    <t>C212</t>
  </si>
  <si>
    <t>20-20</t>
  </si>
  <si>
    <t>0.6X0.9</t>
  </si>
  <si>
    <t>C205</t>
  </si>
  <si>
    <t>C204</t>
  </si>
  <si>
    <t>C203</t>
  </si>
  <si>
    <t>C202</t>
  </si>
  <si>
    <t>C201</t>
  </si>
  <si>
    <t>Add 3%</t>
  </si>
  <si>
    <t>Top Y-Y</t>
  </si>
  <si>
    <t>Top X-X</t>
  </si>
  <si>
    <t>Bottom Y-Y</t>
  </si>
  <si>
    <t>Bottom X-X</t>
  </si>
  <si>
    <t>C218,C218A</t>
  </si>
  <si>
    <t>C217,C217A</t>
  </si>
  <si>
    <t>C216,C216A</t>
  </si>
  <si>
    <t>C215,C215A</t>
  </si>
  <si>
    <t>C214,C214A</t>
  </si>
  <si>
    <t>C213,C213A,C213B,C213C</t>
  </si>
  <si>
    <t>AC112,C212</t>
  </si>
  <si>
    <t>AC106,C201</t>
  </si>
  <si>
    <t xml:space="preserve">Length </t>
  </si>
  <si>
    <t xml:space="preserve">Spacing </t>
  </si>
  <si>
    <t xml:space="preserve">Type of steel </t>
  </si>
  <si>
    <t xml:space="preserve">Width </t>
  </si>
  <si>
    <t xml:space="preserve">Particular </t>
  </si>
  <si>
    <t>Sr No</t>
  </si>
  <si>
    <t xml:space="preserve">RAFT </t>
  </si>
  <si>
    <t>FOOTING</t>
  </si>
  <si>
    <t xml:space="preserve">COLUMN </t>
  </si>
  <si>
    <t xml:space="preserve">FOOTING </t>
  </si>
  <si>
    <t>COLUMN (FOOTING TO 1ST SLAB)</t>
  </si>
  <si>
    <t>WASTAGE 3%</t>
  </si>
  <si>
    <t xml:space="preserve">Ton </t>
  </si>
  <si>
    <t xml:space="preserve">Binding Wire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</si>
</sst>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00000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5" xfId="0" applyBorder="1"/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6" fontId="0" fillId="0" borderId="0" xfId="0" applyNumberFormat="1"/>
    <xf numFmtId="1" fontId="0" fillId="0" borderId="5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2"/>
  <sheetViews>
    <sheetView tabSelected="1" topLeftCell="B79" workbookViewId="0">
      <selection activeCell="F89" sqref="F89"/>
    </sheetView>
  </sheetViews>
  <sheetFormatPr defaultRowHeight="15" x14ac:dyDescent="0.25"/>
  <cols>
    <col min="3" max="3" width="30.5703125" bestFit="1" customWidth="1"/>
    <col min="4" max="4" width="10.42578125" bestFit="1" customWidth="1"/>
    <col min="5" max="5" width="16.7109375" bestFit="1" customWidth="1"/>
    <col min="6" max="6" width="12.85546875" bestFit="1" customWidth="1"/>
    <col min="9" max="9" width="12.7109375" bestFit="1" customWidth="1"/>
    <col min="11" max="11" width="10.140625" bestFit="1" customWidth="1"/>
  </cols>
  <sheetData>
    <row r="1" spans="2:12" x14ac:dyDescent="0.25">
      <c r="B1" s="32" t="s">
        <v>62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x14ac:dyDescent="0.25">
      <c r="B2" s="1"/>
      <c r="C2" s="1"/>
      <c r="D2" s="1"/>
      <c r="E2" s="1"/>
      <c r="F2" s="1"/>
      <c r="G2" s="1"/>
      <c r="H2" s="1"/>
      <c r="I2" s="1"/>
      <c r="J2" s="8">
        <v>10</v>
      </c>
      <c r="K2" s="8">
        <v>12</v>
      </c>
      <c r="L2" s="8">
        <v>16</v>
      </c>
    </row>
    <row r="3" spans="2:12" x14ac:dyDescent="0.25">
      <c r="B3" s="7" t="s">
        <v>12</v>
      </c>
      <c r="C3" s="7" t="s">
        <v>11</v>
      </c>
      <c r="D3" s="7" t="s">
        <v>10</v>
      </c>
      <c r="E3" s="7" t="s">
        <v>9</v>
      </c>
      <c r="F3" s="7" t="s">
        <v>8</v>
      </c>
      <c r="G3" s="7" t="s">
        <v>7</v>
      </c>
      <c r="H3" s="7" t="s">
        <v>6</v>
      </c>
      <c r="I3" s="6" t="s">
        <v>5</v>
      </c>
      <c r="J3" s="5">
        <f>(J2*J2)/162</f>
        <v>0.61728395061728392</v>
      </c>
      <c r="K3" s="4">
        <f>(K2*K2)/162</f>
        <v>0.88888888888888884</v>
      </c>
      <c r="L3" s="4">
        <f>(L2*L2)/162</f>
        <v>1.5802469135802468</v>
      </c>
    </row>
    <row r="4" spans="2:12" x14ac:dyDescent="0.25">
      <c r="B4" s="29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x14ac:dyDescent="0.25">
      <c r="B5" s="3">
        <v>1</v>
      </c>
      <c r="C5" s="3">
        <v>35</v>
      </c>
      <c r="D5" s="3">
        <v>12.912000000000001</v>
      </c>
      <c r="E5" s="1" t="s">
        <v>3</v>
      </c>
      <c r="F5" s="3">
        <v>10</v>
      </c>
      <c r="G5" s="3">
        <v>0.2</v>
      </c>
      <c r="H5" s="3">
        <f>C5/G5</f>
        <v>175</v>
      </c>
      <c r="I5" s="3">
        <f>13</f>
        <v>13</v>
      </c>
      <c r="J5" s="2">
        <f>J3*I5*H5</f>
        <v>1404.320987654321</v>
      </c>
      <c r="K5" s="3"/>
      <c r="L5" s="3"/>
    </row>
    <row r="6" spans="2:12" x14ac:dyDescent="0.25">
      <c r="B6" s="1"/>
      <c r="C6" s="3">
        <v>35</v>
      </c>
      <c r="D6" s="3">
        <v>12.912000000000001</v>
      </c>
      <c r="E6" s="1" t="s">
        <v>2</v>
      </c>
      <c r="F6" s="3">
        <v>10</v>
      </c>
      <c r="G6" s="3">
        <v>0.2</v>
      </c>
      <c r="H6" s="3">
        <f>D6/G6</f>
        <v>64.56</v>
      </c>
      <c r="I6" s="3">
        <f>C6+(3*60*10)/1000</f>
        <v>36.799999999999997</v>
      </c>
      <c r="J6" s="2">
        <f>J3*I6*H6</f>
        <v>1466.5481481481481</v>
      </c>
      <c r="K6" s="3"/>
      <c r="L6" s="3"/>
    </row>
    <row r="7" spans="2:12" x14ac:dyDescent="0.25">
      <c r="B7" s="1"/>
      <c r="C7" s="3">
        <v>35</v>
      </c>
      <c r="D7" s="3">
        <v>12.912000000000001</v>
      </c>
      <c r="E7" s="1" t="s">
        <v>1</v>
      </c>
      <c r="F7" s="3">
        <v>10</v>
      </c>
      <c r="G7" s="3">
        <v>0.2</v>
      </c>
      <c r="H7" s="3">
        <f>C7/G7</f>
        <v>175</v>
      </c>
      <c r="I7" s="3">
        <f>13</f>
        <v>13</v>
      </c>
      <c r="J7" s="2">
        <f>J3*I7*H7</f>
        <v>1404.320987654321</v>
      </c>
      <c r="K7" s="1"/>
      <c r="L7" s="1"/>
    </row>
    <row r="8" spans="2:12" x14ac:dyDescent="0.25">
      <c r="B8" s="1"/>
      <c r="C8" s="3">
        <v>35</v>
      </c>
      <c r="D8" s="3">
        <v>12.912000000000001</v>
      </c>
      <c r="E8" s="1" t="s">
        <v>0</v>
      </c>
      <c r="F8" s="3">
        <v>10</v>
      </c>
      <c r="G8" s="3">
        <v>0.2</v>
      </c>
      <c r="H8" s="3">
        <f>D8/G8</f>
        <v>64.56</v>
      </c>
      <c r="I8" s="3">
        <f>C8+(3*60*10)/1000</f>
        <v>36.799999999999997</v>
      </c>
      <c r="J8" s="2">
        <f>J3*I8*H8</f>
        <v>1466.5481481481481</v>
      </c>
      <c r="K8" s="1"/>
      <c r="L8" s="1"/>
    </row>
    <row r="9" spans="2:12" x14ac:dyDescent="0.25">
      <c r="B9" s="1"/>
      <c r="C9" s="1"/>
      <c r="D9" s="1"/>
      <c r="E9" s="1"/>
      <c r="F9" s="1"/>
      <c r="G9" s="1"/>
      <c r="H9" s="1"/>
      <c r="I9" s="1"/>
      <c r="J9" s="18">
        <f>(J5+J6+J7+J8)/1000</f>
        <v>5.7417382716049383</v>
      </c>
      <c r="K9" s="1"/>
      <c r="L9" s="1"/>
    </row>
    <row r="10" spans="2:12" x14ac:dyDescent="0.25">
      <c r="B10" s="21"/>
      <c r="C10" s="21"/>
      <c r="D10" s="21"/>
      <c r="E10" s="21"/>
      <c r="F10" s="21"/>
      <c r="G10" s="21"/>
      <c r="H10" s="21"/>
      <c r="I10" s="21" t="s">
        <v>67</v>
      </c>
      <c r="J10" s="24">
        <f>J9+3%*J9</f>
        <v>5.9139904197530866</v>
      </c>
      <c r="K10" s="21" t="s">
        <v>68</v>
      </c>
      <c r="L10" s="21"/>
    </row>
    <row r="11" spans="2:12" x14ac:dyDescent="0.25"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1"/>
    </row>
    <row r="12" spans="2:12" x14ac:dyDescent="0.25">
      <c r="B12" s="32" t="s">
        <v>63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2:12" x14ac:dyDescent="0.25">
      <c r="B13" s="1"/>
      <c r="C13" s="1"/>
      <c r="D13" s="1"/>
      <c r="E13" s="1"/>
      <c r="F13" s="1"/>
      <c r="G13" s="1"/>
      <c r="H13" s="1"/>
      <c r="I13" s="1"/>
      <c r="J13" s="1"/>
      <c r="K13" s="3">
        <v>10</v>
      </c>
      <c r="L13" s="3">
        <v>12</v>
      </c>
    </row>
    <row r="14" spans="2:12" x14ac:dyDescent="0.25">
      <c r="B14" s="8" t="s">
        <v>61</v>
      </c>
      <c r="C14" s="20" t="s">
        <v>60</v>
      </c>
      <c r="D14" s="8" t="s">
        <v>56</v>
      </c>
      <c r="E14" s="8" t="s">
        <v>59</v>
      </c>
      <c r="F14" s="20" t="s">
        <v>58</v>
      </c>
      <c r="G14" s="8" t="s">
        <v>8</v>
      </c>
      <c r="H14" s="8" t="s">
        <v>57</v>
      </c>
      <c r="I14" s="8" t="s">
        <v>6</v>
      </c>
      <c r="J14" s="8" t="s">
        <v>56</v>
      </c>
      <c r="K14" s="19">
        <f>(K13*K13)/162</f>
        <v>0.61728395061728392</v>
      </c>
      <c r="L14" s="19">
        <f>(L13*L13)/162</f>
        <v>0.88888888888888884</v>
      </c>
    </row>
    <row r="15" spans="2:12" x14ac:dyDescent="0.25">
      <c r="B15" s="3">
        <v>1</v>
      </c>
      <c r="C15" s="1" t="s">
        <v>55</v>
      </c>
      <c r="D15" s="3">
        <v>1.95</v>
      </c>
      <c r="E15" s="3">
        <v>1.6</v>
      </c>
      <c r="F15" s="1" t="s">
        <v>47</v>
      </c>
      <c r="G15" s="3">
        <v>12</v>
      </c>
      <c r="H15" s="3">
        <v>0.1</v>
      </c>
      <c r="I15" s="3">
        <f>E15/H15+1</f>
        <v>17</v>
      </c>
      <c r="J15" s="3">
        <f>D15+0.3+0.3</f>
        <v>2.5499999999999998</v>
      </c>
      <c r="K15" s="3">
        <v>0</v>
      </c>
      <c r="L15" s="18">
        <f>$L$14*J15*I15</f>
        <v>38.533333333333324</v>
      </c>
    </row>
    <row r="16" spans="2:12" x14ac:dyDescent="0.25">
      <c r="B16" s="1"/>
      <c r="C16" s="1"/>
      <c r="D16" s="3">
        <v>1.95</v>
      </c>
      <c r="E16" s="3">
        <v>1.6</v>
      </c>
      <c r="F16" s="1" t="s">
        <v>46</v>
      </c>
      <c r="G16" s="3">
        <v>12</v>
      </c>
      <c r="H16" s="3">
        <v>0.1</v>
      </c>
      <c r="I16" s="2">
        <f>D16/H16+1</f>
        <v>20.5</v>
      </c>
      <c r="J16" s="3">
        <f>E16+0.3+0.3</f>
        <v>2.2000000000000002</v>
      </c>
      <c r="K16" s="3">
        <v>0</v>
      </c>
      <c r="L16" s="18">
        <f>$L$14*J16*I16</f>
        <v>40.088888888888889</v>
      </c>
    </row>
    <row r="17" spans="2:12" x14ac:dyDescent="0.25">
      <c r="B17" s="1"/>
      <c r="C17" s="1"/>
      <c r="D17" s="3">
        <v>1.95</v>
      </c>
      <c r="E17" s="3">
        <v>1.6</v>
      </c>
      <c r="F17" s="1" t="s">
        <v>45</v>
      </c>
      <c r="G17" s="3">
        <v>10</v>
      </c>
      <c r="H17" s="3">
        <v>0.25</v>
      </c>
      <c r="I17" s="2">
        <f>E17/H17+1</f>
        <v>7.4</v>
      </c>
      <c r="J17" s="3">
        <f>D17+0.3+0.3</f>
        <v>2.5499999999999998</v>
      </c>
      <c r="K17" s="17">
        <f t="shared" ref="K17:K30" si="0">$K$14*J17*I17</f>
        <v>11.648148148148147</v>
      </c>
      <c r="L17" s="3">
        <v>0</v>
      </c>
    </row>
    <row r="18" spans="2:12" x14ac:dyDescent="0.25">
      <c r="B18" s="1"/>
      <c r="C18" s="1"/>
      <c r="D18" s="3">
        <v>1.95</v>
      </c>
      <c r="E18" s="3">
        <v>1.6</v>
      </c>
      <c r="F18" s="1" t="s">
        <v>44</v>
      </c>
      <c r="G18" s="3">
        <v>10</v>
      </c>
      <c r="H18" s="3">
        <v>0.25</v>
      </c>
      <c r="I18" s="2">
        <f>D18/H18+1</f>
        <v>8.8000000000000007</v>
      </c>
      <c r="J18" s="3">
        <f>E18+0.3+0.3</f>
        <v>2.2000000000000002</v>
      </c>
      <c r="K18" s="17">
        <f t="shared" si="0"/>
        <v>11.950617283950619</v>
      </c>
      <c r="L18" s="3">
        <v>0</v>
      </c>
    </row>
    <row r="19" spans="2:12" x14ac:dyDescent="0.25">
      <c r="B19" s="3">
        <v>2</v>
      </c>
      <c r="C19" s="14" t="s">
        <v>41</v>
      </c>
      <c r="D19" s="3">
        <v>1.6</v>
      </c>
      <c r="E19" s="3">
        <v>1.45</v>
      </c>
      <c r="F19" s="1" t="s">
        <v>47</v>
      </c>
      <c r="G19" s="3">
        <v>10</v>
      </c>
      <c r="H19" s="3">
        <v>0.1</v>
      </c>
      <c r="I19" s="3">
        <f>E19/H19+1</f>
        <v>15.499999999999998</v>
      </c>
      <c r="J19" s="3">
        <f>D19+0.3+0.3</f>
        <v>2.2000000000000002</v>
      </c>
      <c r="K19" s="17">
        <f t="shared" si="0"/>
        <v>21.049382716049379</v>
      </c>
      <c r="L19" s="3">
        <v>0</v>
      </c>
    </row>
    <row r="20" spans="2:12" x14ac:dyDescent="0.25">
      <c r="B20" s="1"/>
      <c r="C20" s="1"/>
      <c r="D20" s="3">
        <v>1.6</v>
      </c>
      <c r="E20" s="3">
        <v>1.45</v>
      </c>
      <c r="F20" s="1" t="s">
        <v>46</v>
      </c>
      <c r="G20" s="3">
        <v>10</v>
      </c>
      <c r="H20" s="3">
        <v>0.1</v>
      </c>
      <c r="I20" s="3">
        <f>D20/H20+1</f>
        <v>17</v>
      </c>
      <c r="J20" s="3">
        <f>E20+0.3+0.3</f>
        <v>2.0499999999999998</v>
      </c>
      <c r="K20" s="17">
        <f t="shared" si="0"/>
        <v>21.512345679012341</v>
      </c>
      <c r="L20" s="3">
        <v>0</v>
      </c>
    </row>
    <row r="21" spans="2:12" x14ac:dyDescent="0.25">
      <c r="B21" s="3">
        <v>3</v>
      </c>
      <c r="C21" s="1" t="s">
        <v>40</v>
      </c>
      <c r="D21" s="3">
        <v>1.6</v>
      </c>
      <c r="E21" s="3">
        <v>1.45</v>
      </c>
      <c r="F21" s="1" t="s">
        <v>47</v>
      </c>
      <c r="G21" s="3">
        <v>10</v>
      </c>
      <c r="H21" s="3">
        <v>0.1</v>
      </c>
      <c r="I21" s="3">
        <f>E21/H21+1</f>
        <v>15.499999999999998</v>
      </c>
      <c r="J21" s="3">
        <f>D21+0.3+0.3</f>
        <v>2.2000000000000002</v>
      </c>
      <c r="K21" s="17">
        <f t="shared" si="0"/>
        <v>21.049382716049379</v>
      </c>
      <c r="L21" s="3">
        <v>0</v>
      </c>
    </row>
    <row r="22" spans="2:12" x14ac:dyDescent="0.25">
      <c r="B22" s="1"/>
      <c r="C22" s="1"/>
      <c r="D22" s="3">
        <v>1.6</v>
      </c>
      <c r="E22" s="3">
        <v>1.45</v>
      </c>
      <c r="F22" s="1" t="s">
        <v>46</v>
      </c>
      <c r="G22" s="3">
        <v>10</v>
      </c>
      <c r="H22" s="3">
        <v>0.1</v>
      </c>
      <c r="I22" s="3">
        <f>D22/H22+1</f>
        <v>17</v>
      </c>
      <c r="J22" s="3">
        <f>E22+0.3+0.3</f>
        <v>2.0499999999999998</v>
      </c>
      <c r="K22" s="17">
        <f t="shared" si="0"/>
        <v>21.512345679012341</v>
      </c>
      <c r="L22" s="3">
        <v>0</v>
      </c>
    </row>
    <row r="23" spans="2:12" x14ac:dyDescent="0.25">
      <c r="B23" s="3">
        <v>4</v>
      </c>
      <c r="C23" s="1" t="s">
        <v>39</v>
      </c>
      <c r="D23" s="3">
        <v>2.1</v>
      </c>
      <c r="E23" s="3">
        <v>1.8</v>
      </c>
      <c r="F23" s="1" t="s">
        <v>47</v>
      </c>
      <c r="G23" s="3">
        <v>10</v>
      </c>
      <c r="H23" s="3">
        <v>0.1</v>
      </c>
      <c r="I23" s="3">
        <f>E23/H23+1</f>
        <v>19</v>
      </c>
      <c r="J23" s="3">
        <f>D23+0.3+0.3</f>
        <v>2.6999999999999997</v>
      </c>
      <c r="K23" s="17">
        <f t="shared" si="0"/>
        <v>31.666666666666664</v>
      </c>
      <c r="L23" s="3">
        <v>0</v>
      </c>
    </row>
    <row r="24" spans="2:12" x14ac:dyDescent="0.25">
      <c r="B24" s="1"/>
      <c r="C24" s="1"/>
      <c r="D24" s="11">
        <v>2.1</v>
      </c>
      <c r="E24" s="11">
        <v>1.8</v>
      </c>
      <c r="F24" s="1" t="s">
        <v>46</v>
      </c>
      <c r="G24" s="3">
        <v>10</v>
      </c>
      <c r="H24" s="3">
        <v>0.1</v>
      </c>
      <c r="I24" s="3">
        <f>D24/H24+1</f>
        <v>22</v>
      </c>
      <c r="J24" s="3">
        <f>E24+0.3+0.3</f>
        <v>2.4</v>
      </c>
      <c r="K24" s="17">
        <f t="shared" si="0"/>
        <v>32.592592592592588</v>
      </c>
      <c r="L24" s="3">
        <v>0</v>
      </c>
    </row>
    <row r="25" spans="2:12" x14ac:dyDescent="0.25">
      <c r="B25" s="3">
        <v>5</v>
      </c>
      <c r="C25" s="1" t="s">
        <v>38</v>
      </c>
      <c r="D25" s="3">
        <v>2.1</v>
      </c>
      <c r="E25" s="3">
        <v>1.8</v>
      </c>
      <c r="F25" s="1" t="s">
        <v>47</v>
      </c>
      <c r="G25" s="3">
        <v>10</v>
      </c>
      <c r="H25" s="3">
        <v>0.125</v>
      </c>
      <c r="I25" s="3">
        <f>E25/H25+1</f>
        <v>15.4</v>
      </c>
      <c r="J25" s="3">
        <f>D25+0.3+0.3</f>
        <v>2.6999999999999997</v>
      </c>
      <c r="K25" s="17">
        <f t="shared" si="0"/>
        <v>25.666666666666664</v>
      </c>
      <c r="L25" s="3">
        <v>0</v>
      </c>
    </row>
    <row r="26" spans="2:12" x14ac:dyDescent="0.25">
      <c r="B26" s="1"/>
      <c r="C26" s="1"/>
      <c r="D26" s="11">
        <v>2.1</v>
      </c>
      <c r="E26" s="11">
        <v>1.8</v>
      </c>
      <c r="F26" s="1" t="s">
        <v>46</v>
      </c>
      <c r="G26" s="3">
        <v>10</v>
      </c>
      <c r="H26" s="3">
        <v>0.125</v>
      </c>
      <c r="I26" s="3">
        <f>D26/H26+1</f>
        <v>17.8</v>
      </c>
      <c r="J26" s="3">
        <f>E26+0.3+0.3</f>
        <v>2.4</v>
      </c>
      <c r="K26" s="17">
        <f t="shared" si="0"/>
        <v>26.37037037037037</v>
      </c>
      <c r="L26" s="3">
        <v>0</v>
      </c>
    </row>
    <row r="27" spans="2:12" x14ac:dyDescent="0.25">
      <c r="B27" s="3">
        <v>6</v>
      </c>
      <c r="C27" s="1" t="s">
        <v>54</v>
      </c>
      <c r="D27" s="3">
        <v>2.2999999999999998</v>
      </c>
      <c r="E27" s="3">
        <v>2.2999999999999998</v>
      </c>
      <c r="F27" s="1" t="s">
        <v>47</v>
      </c>
      <c r="G27" s="3">
        <v>10</v>
      </c>
      <c r="H27" s="3">
        <v>0.1</v>
      </c>
      <c r="I27" s="3">
        <f>E27/H27+1</f>
        <v>23.999999999999996</v>
      </c>
      <c r="J27" s="3">
        <f>D27+0.3+0.3</f>
        <v>2.8999999999999995</v>
      </c>
      <c r="K27" s="17">
        <f t="shared" si="0"/>
        <v>42.962962962962948</v>
      </c>
      <c r="L27" s="3">
        <v>0</v>
      </c>
    </row>
    <row r="28" spans="2:12" x14ac:dyDescent="0.25">
      <c r="B28" s="1"/>
      <c r="C28" s="1"/>
      <c r="D28" s="11">
        <v>2.2999999999999998</v>
      </c>
      <c r="E28" s="11">
        <v>2.2999999999999998</v>
      </c>
      <c r="F28" s="1" t="s">
        <v>46</v>
      </c>
      <c r="G28" s="3">
        <v>10</v>
      </c>
      <c r="H28" s="3">
        <v>0.1</v>
      </c>
      <c r="I28" s="3">
        <f>D28/H28+1</f>
        <v>23.999999999999996</v>
      </c>
      <c r="J28" s="3">
        <f>E28+0.3+0.3</f>
        <v>2.8999999999999995</v>
      </c>
      <c r="K28" s="17">
        <f t="shared" si="0"/>
        <v>42.962962962962948</v>
      </c>
      <c r="L28" s="3">
        <v>0</v>
      </c>
    </row>
    <row r="29" spans="2:12" x14ac:dyDescent="0.25">
      <c r="B29" s="1"/>
      <c r="C29" s="1"/>
      <c r="D29" s="11">
        <v>2.2999999999999998</v>
      </c>
      <c r="E29" s="11">
        <v>2.2999999999999998</v>
      </c>
      <c r="F29" s="1" t="s">
        <v>45</v>
      </c>
      <c r="G29" s="3">
        <v>10</v>
      </c>
      <c r="H29" s="3">
        <v>0.25</v>
      </c>
      <c r="I29" s="2">
        <f>E29/H29+1</f>
        <v>10.199999999999999</v>
      </c>
      <c r="J29" s="3">
        <f>D29+0.3+0.3</f>
        <v>2.8999999999999995</v>
      </c>
      <c r="K29" s="17">
        <f t="shared" si="0"/>
        <v>18.259259259259252</v>
      </c>
      <c r="L29" s="3">
        <v>0</v>
      </c>
    </row>
    <row r="30" spans="2:12" x14ac:dyDescent="0.25">
      <c r="B30" s="1"/>
      <c r="C30" s="1"/>
      <c r="D30" s="11">
        <v>2.2999999999999998</v>
      </c>
      <c r="E30" s="11">
        <v>2.2999999999999998</v>
      </c>
      <c r="F30" s="1" t="s">
        <v>44</v>
      </c>
      <c r="G30" s="3">
        <v>10</v>
      </c>
      <c r="H30" s="3">
        <v>0.25</v>
      </c>
      <c r="I30" s="2">
        <f>D30/H30+1</f>
        <v>10.199999999999999</v>
      </c>
      <c r="J30" s="3">
        <f>E30+0.3+0.3</f>
        <v>2.8999999999999995</v>
      </c>
      <c r="K30" s="17">
        <f t="shared" si="0"/>
        <v>18.259259259259252</v>
      </c>
      <c r="L30" s="3">
        <v>0</v>
      </c>
    </row>
    <row r="31" spans="2:12" x14ac:dyDescent="0.25">
      <c r="B31" s="3">
        <v>7</v>
      </c>
      <c r="C31" s="1" t="s">
        <v>53</v>
      </c>
      <c r="D31" s="3">
        <v>1.85</v>
      </c>
      <c r="E31" s="3">
        <v>1.85</v>
      </c>
      <c r="F31" s="1" t="s">
        <v>47</v>
      </c>
      <c r="G31" s="3">
        <v>12</v>
      </c>
      <c r="H31" s="3">
        <v>0.125</v>
      </c>
      <c r="I31" s="3">
        <f>E31/H31+1</f>
        <v>15.8</v>
      </c>
      <c r="J31" s="3">
        <f>D31+0.3+0.3</f>
        <v>2.4499999999999997</v>
      </c>
      <c r="K31" s="3">
        <v>0</v>
      </c>
      <c r="L31" s="18">
        <f>$L$14*J31*I31</f>
        <v>34.408888888888889</v>
      </c>
    </row>
    <row r="32" spans="2:12" x14ac:dyDescent="0.25">
      <c r="B32" s="1"/>
      <c r="C32" s="1"/>
      <c r="D32" s="3">
        <v>1.85</v>
      </c>
      <c r="E32" s="3">
        <v>1.85</v>
      </c>
      <c r="F32" s="1" t="s">
        <v>46</v>
      </c>
      <c r="G32" s="3">
        <v>12</v>
      </c>
      <c r="H32" s="3">
        <v>0.125</v>
      </c>
      <c r="I32" s="3">
        <f>D32/H32+1</f>
        <v>15.8</v>
      </c>
      <c r="J32" s="3">
        <f>E32+0.3+0.3</f>
        <v>2.4499999999999997</v>
      </c>
      <c r="K32" s="3">
        <v>0</v>
      </c>
      <c r="L32" s="18">
        <f>$L$14*J32*I32</f>
        <v>34.408888888888889</v>
      </c>
    </row>
    <row r="33" spans="2:12" x14ac:dyDescent="0.25">
      <c r="B33" s="1"/>
      <c r="C33" s="1"/>
      <c r="D33" s="3">
        <v>1.85</v>
      </c>
      <c r="E33" s="3">
        <v>1.85</v>
      </c>
      <c r="F33" s="1" t="s">
        <v>45</v>
      </c>
      <c r="G33" s="3">
        <v>10</v>
      </c>
      <c r="H33" s="3">
        <v>0.2</v>
      </c>
      <c r="I33" s="2">
        <f>E33/H33+1</f>
        <v>10.25</v>
      </c>
      <c r="J33" s="3">
        <f>D33+0.3+0.3</f>
        <v>2.4499999999999997</v>
      </c>
      <c r="K33" s="17">
        <f>$K$14*J33*I33</f>
        <v>15.501543209876541</v>
      </c>
      <c r="L33" s="3">
        <v>0</v>
      </c>
    </row>
    <row r="34" spans="2:12" x14ac:dyDescent="0.25">
      <c r="B34" s="1"/>
      <c r="C34" s="1"/>
      <c r="D34" s="3">
        <v>1.85</v>
      </c>
      <c r="E34" s="3">
        <v>1.85</v>
      </c>
      <c r="F34" s="1" t="s">
        <v>44</v>
      </c>
      <c r="G34" s="3">
        <v>10</v>
      </c>
      <c r="H34" s="3">
        <v>0.2</v>
      </c>
      <c r="I34" s="2">
        <f>D34/H34+1</f>
        <v>10.25</v>
      </c>
      <c r="J34" s="3">
        <f>E34+0.3+0.3</f>
        <v>2.4499999999999997</v>
      </c>
      <c r="K34" s="17">
        <f>$K$14*J34*I34</f>
        <v>15.501543209876541</v>
      </c>
      <c r="L34" s="3">
        <v>0</v>
      </c>
    </row>
    <row r="35" spans="2:12" x14ac:dyDescent="0.25">
      <c r="B35" s="3">
        <v>8</v>
      </c>
      <c r="C35" s="1" t="s">
        <v>52</v>
      </c>
      <c r="D35" s="3">
        <v>2.0499999999999998</v>
      </c>
      <c r="E35" s="3">
        <v>1.7</v>
      </c>
      <c r="F35" s="1" t="s">
        <v>47</v>
      </c>
      <c r="G35" s="3">
        <v>12</v>
      </c>
      <c r="H35" s="3">
        <v>0.1</v>
      </c>
      <c r="I35" s="3">
        <f>E35/H35+1</f>
        <v>18</v>
      </c>
      <c r="J35" s="3">
        <f>D35+0.325+0.325</f>
        <v>2.7</v>
      </c>
      <c r="K35" s="3">
        <v>0</v>
      </c>
      <c r="L35" s="18">
        <f>$L$14*J35*I35</f>
        <v>43.199999999999996</v>
      </c>
    </row>
    <row r="36" spans="2:12" x14ac:dyDescent="0.25">
      <c r="B36" s="1"/>
      <c r="C36" s="1"/>
      <c r="D36" s="3">
        <v>2.0499999999999998</v>
      </c>
      <c r="E36" s="3">
        <v>1.7</v>
      </c>
      <c r="F36" s="1" t="s">
        <v>46</v>
      </c>
      <c r="G36" s="3">
        <v>12</v>
      </c>
      <c r="H36" s="3">
        <v>0.1</v>
      </c>
      <c r="I36" s="3">
        <f>D36/H36+1</f>
        <v>21.499999999999996</v>
      </c>
      <c r="J36" s="3">
        <f>E36+0.325+0.325</f>
        <v>2.35</v>
      </c>
      <c r="K36" s="3">
        <v>0</v>
      </c>
      <c r="L36" s="18">
        <f>$L$14*J36*I36</f>
        <v>44.911111111111104</v>
      </c>
    </row>
    <row r="37" spans="2:12" x14ac:dyDescent="0.25">
      <c r="B37" s="1"/>
      <c r="C37" s="1"/>
      <c r="D37" s="3">
        <v>2.0499999999999998</v>
      </c>
      <c r="E37" s="3">
        <v>1.7</v>
      </c>
      <c r="F37" s="1" t="s">
        <v>45</v>
      </c>
      <c r="G37" s="3">
        <v>10</v>
      </c>
      <c r="H37" s="3">
        <v>0.2</v>
      </c>
      <c r="I37" s="2">
        <f>E37/H37+1</f>
        <v>9.5</v>
      </c>
      <c r="J37" s="3">
        <f>D37+0.325+0.325</f>
        <v>2.7</v>
      </c>
      <c r="K37" s="17">
        <f>$K$14*J37*I37</f>
        <v>15.833333333333334</v>
      </c>
      <c r="L37" s="3">
        <v>0</v>
      </c>
    </row>
    <row r="38" spans="2:12" x14ac:dyDescent="0.25">
      <c r="B38" s="1"/>
      <c r="C38" s="1"/>
      <c r="D38" s="3">
        <v>2.0499999999999998</v>
      </c>
      <c r="E38" s="3">
        <v>1.7</v>
      </c>
      <c r="F38" s="1" t="s">
        <v>44</v>
      </c>
      <c r="G38" s="3">
        <v>10</v>
      </c>
      <c r="H38" s="3">
        <v>0.2</v>
      </c>
      <c r="I38" s="2">
        <f>D38/H38+1</f>
        <v>11.249999999999998</v>
      </c>
      <c r="J38" s="3">
        <f>E38+0.325+0.325</f>
        <v>2.35</v>
      </c>
      <c r="K38" s="17">
        <f>$K$14*J38*I38</f>
        <v>16.319444444444443</v>
      </c>
      <c r="L38" s="3">
        <v>0</v>
      </c>
    </row>
    <row r="39" spans="2:12" x14ac:dyDescent="0.25">
      <c r="B39" s="3">
        <v>9</v>
      </c>
      <c r="C39" s="1" t="s">
        <v>51</v>
      </c>
      <c r="D39" s="3">
        <v>2.0499999999999998</v>
      </c>
      <c r="E39" s="3">
        <v>1.55</v>
      </c>
      <c r="F39" s="1" t="s">
        <v>47</v>
      </c>
      <c r="G39" s="3">
        <v>12</v>
      </c>
      <c r="H39" s="3">
        <v>0.1</v>
      </c>
      <c r="I39" s="3">
        <f>E39/H39+1</f>
        <v>16.5</v>
      </c>
      <c r="J39" s="3">
        <f>D39+0.375+0.375</f>
        <v>2.8</v>
      </c>
      <c r="K39" s="3">
        <v>0</v>
      </c>
      <c r="L39" s="18">
        <f>$L$14*J39*I39</f>
        <v>41.066666666666663</v>
      </c>
    </row>
    <row r="40" spans="2:12" x14ac:dyDescent="0.25">
      <c r="B40" s="1"/>
      <c r="C40" s="1"/>
      <c r="D40" s="3">
        <v>2.0499999999999998</v>
      </c>
      <c r="E40" s="3">
        <v>1.55</v>
      </c>
      <c r="F40" s="1" t="s">
        <v>46</v>
      </c>
      <c r="G40" s="3">
        <v>12</v>
      </c>
      <c r="H40" s="11">
        <v>0.1</v>
      </c>
      <c r="I40" s="3">
        <f>D40/H40+1</f>
        <v>21.499999999999996</v>
      </c>
      <c r="J40" s="3">
        <f>E40+0.375+0.375</f>
        <v>2.2999999999999998</v>
      </c>
      <c r="K40" s="3">
        <v>0</v>
      </c>
      <c r="L40" s="18">
        <f>$L$14*J40*I40</f>
        <v>43.955555555555542</v>
      </c>
    </row>
    <row r="41" spans="2:12" x14ac:dyDescent="0.25">
      <c r="B41" s="1"/>
      <c r="C41" s="1"/>
      <c r="D41" s="3">
        <v>2.0499999999999998</v>
      </c>
      <c r="E41" s="3">
        <v>1.55</v>
      </c>
      <c r="F41" s="1" t="s">
        <v>45</v>
      </c>
      <c r="G41" s="3">
        <v>10</v>
      </c>
      <c r="H41" s="11">
        <v>0.2</v>
      </c>
      <c r="I41" s="2">
        <f>E41/H41+1</f>
        <v>8.75</v>
      </c>
      <c r="J41" s="3">
        <f>D41+0.375+0.375</f>
        <v>2.8</v>
      </c>
      <c r="K41" s="17">
        <f>$K$14*J41*I41</f>
        <v>15.123456790123456</v>
      </c>
      <c r="L41" s="3">
        <v>0</v>
      </c>
    </row>
    <row r="42" spans="2:12" x14ac:dyDescent="0.25">
      <c r="B42" s="1"/>
      <c r="C42" s="1"/>
      <c r="D42" s="3">
        <v>2.0499999999999998</v>
      </c>
      <c r="E42" s="3">
        <v>1.55</v>
      </c>
      <c r="F42" s="1" t="s">
        <v>44</v>
      </c>
      <c r="G42" s="3">
        <v>10</v>
      </c>
      <c r="H42" s="11">
        <v>0.2</v>
      </c>
      <c r="I42" s="2">
        <f>D42/H42+1</f>
        <v>11.249999999999998</v>
      </c>
      <c r="J42" s="3">
        <f>E42+0.375+0.375</f>
        <v>2.2999999999999998</v>
      </c>
      <c r="K42" s="17">
        <f>$K$14*J42*I42</f>
        <v>15.972222222222218</v>
      </c>
      <c r="L42" s="3">
        <v>0</v>
      </c>
    </row>
    <row r="43" spans="2:12" x14ac:dyDescent="0.25">
      <c r="B43" s="3">
        <v>10</v>
      </c>
      <c r="C43" s="1" t="s">
        <v>50</v>
      </c>
      <c r="D43" s="3">
        <v>1.75</v>
      </c>
      <c r="E43" s="3">
        <v>1.4</v>
      </c>
      <c r="F43" s="1" t="s">
        <v>47</v>
      </c>
      <c r="G43" s="3">
        <v>12</v>
      </c>
      <c r="H43" s="1">
        <v>0.125</v>
      </c>
      <c r="I43" s="3">
        <f>E43/H43+1</f>
        <v>12.2</v>
      </c>
      <c r="J43" s="3">
        <f>D43+0.3+0.3</f>
        <v>2.3499999999999996</v>
      </c>
      <c r="K43" s="3">
        <v>0</v>
      </c>
      <c r="L43" s="18">
        <f>$L$14*J43*I43</f>
        <v>25.484444444444438</v>
      </c>
    </row>
    <row r="44" spans="2:12" x14ac:dyDescent="0.25">
      <c r="B44" s="1"/>
      <c r="C44" s="1"/>
      <c r="D44" s="3">
        <v>1.75</v>
      </c>
      <c r="E44" s="3">
        <v>1.4</v>
      </c>
      <c r="F44" s="1" t="s">
        <v>46</v>
      </c>
      <c r="G44" s="3">
        <v>12</v>
      </c>
      <c r="H44" s="1">
        <v>0.125</v>
      </c>
      <c r="I44" s="3">
        <f>D44/H44+1</f>
        <v>15</v>
      </c>
      <c r="J44" s="3">
        <f>E44+0.3+0.3</f>
        <v>2</v>
      </c>
      <c r="K44" s="3">
        <v>0</v>
      </c>
      <c r="L44" s="18">
        <f>$L$14*J44*I44</f>
        <v>26.666666666666664</v>
      </c>
    </row>
    <row r="45" spans="2:12" x14ac:dyDescent="0.25">
      <c r="B45" s="1"/>
      <c r="C45" s="1"/>
      <c r="D45" s="3">
        <v>1.75</v>
      </c>
      <c r="E45" s="3">
        <v>1.4</v>
      </c>
      <c r="F45" s="1" t="s">
        <v>45</v>
      </c>
      <c r="G45" s="3">
        <v>10</v>
      </c>
      <c r="H45" s="1">
        <v>0.25</v>
      </c>
      <c r="I45" s="2">
        <f>E45/H45+1</f>
        <v>6.6</v>
      </c>
      <c r="J45" s="3">
        <f>D45+0.3+0.3</f>
        <v>2.3499999999999996</v>
      </c>
      <c r="K45" s="17">
        <f>$K$14*J45*I45</f>
        <v>9.5740740740740726</v>
      </c>
      <c r="L45" s="3">
        <v>0</v>
      </c>
    </row>
    <row r="46" spans="2:12" x14ac:dyDescent="0.25">
      <c r="B46" s="1"/>
      <c r="C46" s="1"/>
      <c r="D46" s="3">
        <v>1.75</v>
      </c>
      <c r="E46" s="3">
        <v>1.4</v>
      </c>
      <c r="F46" s="1" t="s">
        <v>44</v>
      </c>
      <c r="G46" s="3">
        <v>10</v>
      </c>
      <c r="H46" s="1">
        <v>0.25</v>
      </c>
      <c r="I46" s="2">
        <f>D46/H46+1</f>
        <v>8</v>
      </c>
      <c r="J46" s="3">
        <f>E46+0.3+0.3</f>
        <v>2</v>
      </c>
      <c r="K46" s="17">
        <f>$K$14*J46*I46</f>
        <v>9.8765432098765427</v>
      </c>
      <c r="L46" s="3">
        <v>0</v>
      </c>
    </row>
    <row r="47" spans="2:12" x14ac:dyDescent="0.25">
      <c r="B47" s="3">
        <v>11</v>
      </c>
      <c r="C47" s="1" t="s">
        <v>49</v>
      </c>
      <c r="D47" s="3">
        <v>2.25</v>
      </c>
      <c r="E47" s="3">
        <v>1.9</v>
      </c>
      <c r="F47" s="1" t="s">
        <v>47</v>
      </c>
      <c r="G47" s="3">
        <v>12</v>
      </c>
      <c r="H47" s="1">
        <v>0.1</v>
      </c>
      <c r="I47" s="3">
        <f>E47/H47+1</f>
        <v>19.999999999999996</v>
      </c>
      <c r="J47" s="3">
        <f>D47+0.4+0.4</f>
        <v>3.05</v>
      </c>
      <c r="K47" s="3">
        <v>0</v>
      </c>
      <c r="L47" s="18">
        <f>$L$14*J47*I47</f>
        <v>54.222222222222207</v>
      </c>
    </row>
    <row r="48" spans="2:12" x14ac:dyDescent="0.25">
      <c r="B48" s="1"/>
      <c r="C48" s="1"/>
      <c r="D48" s="3">
        <v>2.25</v>
      </c>
      <c r="E48" s="3">
        <v>1.9</v>
      </c>
      <c r="F48" s="1" t="s">
        <v>46</v>
      </c>
      <c r="G48" s="3">
        <v>12</v>
      </c>
      <c r="H48" s="1">
        <v>0.1</v>
      </c>
      <c r="I48" s="3">
        <f>D48/H48+1</f>
        <v>23.5</v>
      </c>
      <c r="J48" s="3">
        <f>E48+0.4+0.4</f>
        <v>2.6999999999999997</v>
      </c>
      <c r="K48" s="3">
        <v>0</v>
      </c>
      <c r="L48" s="18">
        <f>$L$14*J48*I48</f>
        <v>56.399999999999984</v>
      </c>
    </row>
    <row r="49" spans="2:16" x14ac:dyDescent="0.25">
      <c r="B49" s="1"/>
      <c r="C49" s="1"/>
      <c r="D49" s="3">
        <v>2.25</v>
      </c>
      <c r="E49" s="3">
        <v>1.9</v>
      </c>
      <c r="F49" s="1" t="s">
        <v>45</v>
      </c>
      <c r="G49" s="3">
        <v>10</v>
      </c>
      <c r="H49" s="1">
        <v>0.2</v>
      </c>
      <c r="I49" s="2">
        <f>E49/H49+1</f>
        <v>10.499999999999998</v>
      </c>
      <c r="J49" s="3">
        <f>D49+0.4+0.4</f>
        <v>3.05</v>
      </c>
      <c r="K49" s="17">
        <f>$K$14*J49*I49</f>
        <v>19.768518518518512</v>
      </c>
      <c r="L49" s="3">
        <v>0</v>
      </c>
    </row>
    <row r="50" spans="2:16" x14ac:dyDescent="0.25">
      <c r="B50" s="1"/>
      <c r="C50" s="1"/>
      <c r="D50" s="3">
        <v>2.25</v>
      </c>
      <c r="E50" s="3">
        <v>1.9</v>
      </c>
      <c r="F50" s="1" t="s">
        <v>44</v>
      </c>
      <c r="G50" s="3">
        <v>10</v>
      </c>
      <c r="H50" s="1">
        <v>0.2</v>
      </c>
      <c r="I50" s="2">
        <f>D50/H50+1</f>
        <v>12.25</v>
      </c>
      <c r="J50" s="3">
        <f>E50+0.4+0.4</f>
        <v>2.6999999999999997</v>
      </c>
      <c r="K50" s="17">
        <f>$K$14*J50*I50</f>
        <v>20.416666666666664</v>
      </c>
      <c r="L50" s="3">
        <v>0</v>
      </c>
    </row>
    <row r="51" spans="2:16" x14ac:dyDescent="0.25">
      <c r="B51" s="3">
        <v>12</v>
      </c>
      <c r="C51" s="1" t="s">
        <v>48</v>
      </c>
      <c r="D51" s="3">
        <v>2.25</v>
      </c>
      <c r="E51" s="3">
        <v>1.9</v>
      </c>
      <c r="F51" s="1" t="s">
        <v>47</v>
      </c>
      <c r="G51" s="3">
        <v>12</v>
      </c>
      <c r="H51" s="1">
        <v>0.1</v>
      </c>
      <c r="I51" s="3">
        <f>E51/H51+1</f>
        <v>19.999999999999996</v>
      </c>
      <c r="J51" s="3">
        <f>D51+0.375+0.375</f>
        <v>3</v>
      </c>
      <c r="K51" s="3">
        <v>0</v>
      </c>
      <c r="L51" s="18">
        <f>$L$14*J51*I51</f>
        <v>53.333333333333321</v>
      </c>
    </row>
    <row r="52" spans="2:16" x14ac:dyDescent="0.25">
      <c r="B52" s="1"/>
      <c r="C52" s="1"/>
      <c r="D52" s="3">
        <v>2.25</v>
      </c>
      <c r="E52" s="3">
        <v>1.9</v>
      </c>
      <c r="F52" s="1" t="s">
        <v>46</v>
      </c>
      <c r="G52" s="3">
        <v>12</v>
      </c>
      <c r="H52" s="1">
        <v>0.1</v>
      </c>
      <c r="I52" s="3">
        <f>D52/H52+1</f>
        <v>23.5</v>
      </c>
      <c r="J52" s="3">
        <f>E52+0.375+0.375</f>
        <v>2.65</v>
      </c>
      <c r="K52" s="3">
        <v>0</v>
      </c>
      <c r="L52" s="18">
        <f>$L$14*J52*I52</f>
        <v>55.355555555555547</v>
      </c>
    </row>
    <row r="53" spans="2:16" x14ac:dyDescent="0.25">
      <c r="B53" s="1"/>
      <c r="C53" s="1"/>
      <c r="D53" s="3">
        <v>2.25</v>
      </c>
      <c r="E53" s="3">
        <v>1.9</v>
      </c>
      <c r="F53" s="1" t="s">
        <v>45</v>
      </c>
      <c r="G53" s="3">
        <v>10</v>
      </c>
      <c r="H53" s="1">
        <v>0.25</v>
      </c>
      <c r="I53" s="2">
        <f>E53/H53+1</f>
        <v>8.6</v>
      </c>
      <c r="J53" s="3">
        <f>D53+0.375+0.375</f>
        <v>3</v>
      </c>
      <c r="K53" s="17">
        <f>$K$14*J53*I53</f>
        <v>15.925925925925924</v>
      </c>
      <c r="L53" s="3">
        <v>0</v>
      </c>
    </row>
    <row r="54" spans="2:16" x14ac:dyDescent="0.25">
      <c r="B54" s="1"/>
      <c r="C54" s="1"/>
      <c r="D54" s="3">
        <v>2.25</v>
      </c>
      <c r="E54" s="3">
        <v>1.9</v>
      </c>
      <c r="F54" s="1" t="s">
        <v>44</v>
      </c>
      <c r="G54" s="3">
        <v>10</v>
      </c>
      <c r="H54" s="1">
        <v>0.25</v>
      </c>
      <c r="I54" s="2">
        <f>D54/H54+1</f>
        <v>10</v>
      </c>
      <c r="J54" s="3">
        <f>E54+0.375+0.375</f>
        <v>2.65</v>
      </c>
      <c r="K54" s="17">
        <f>$K$14*J54*I54</f>
        <v>16.358024691358025</v>
      </c>
      <c r="L54" s="3">
        <v>0</v>
      </c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2">
        <f>SUM(K15:K54)</f>
        <v>533.63425925925912</v>
      </c>
      <c r="L55" s="2">
        <f>SUM(L15:L54)</f>
        <v>592.03555555555545</v>
      </c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 t="s">
        <v>43</v>
      </c>
      <c r="K56" s="16">
        <f>(K55+3%*K55)/1000</f>
        <v>0.54964328703703691</v>
      </c>
      <c r="L56" s="16">
        <f>(L55+3%*L55)/1000</f>
        <v>0.6097966222222222</v>
      </c>
      <c r="M56" t="s">
        <v>68</v>
      </c>
    </row>
    <row r="57" spans="2:16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3"/>
      <c r="L57" s="23"/>
    </row>
    <row r="58" spans="2:16" x14ac:dyDescent="0.25">
      <c r="B58" s="32" t="s">
        <v>64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2:1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6"/>
    </row>
    <row r="60" spans="2:16" x14ac:dyDescent="0.25">
      <c r="B60" s="1"/>
      <c r="C60" s="1"/>
      <c r="D60" s="1"/>
      <c r="E60" s="15">
        <v>16</v>
      </c>
      <c r="F60" s="15">
        <v>20</v>
      </c>
      <c r="G60" s="8">
        <v>16</v>
      </c>
      <c r="H60" s="8">
        <v>20</v>
      </c>
      <c r="I60" s="16">
        <f>(I61*I61)/162</f>
        <v>1.5802469135802468</v>
      </c>
      <c r="J60" s="16">
        <f>(J61*J61)/162</f>
        <v>2.4691358024691357</v>
      </c>
      <c r="L60" s="1"/>
      <c r="M60" s="1"/>
      <c r="N60" s="8"/>
    </row>
    <row r="61" spans="2:16" x14ac:dyDescent="0.25">
      <c r="B61" s="3" t="s">
        <v>42</v>
      </c>
      <c r="C61" s="14" t="s">
        <v>14</v>
      </c>
      <c r="D61" s="12" t="s">
        <v>24</v>
      </c>
      <c r="E61" s="3">
        <v>12</v>
      </c>
      <c r="F61" s="3"/>
      <c r="G61" s="3">
        <f>3.3+1.3+(25*$G$60)/1000+(45*$G$60)/1000</f>
        <v>5.72</v>
      </c>
      <c r="H61" s="3">
        <f>3.3+1.3+(25*$H$60)/1000+(45*$H$60)/1000</f>
        <v>6</v>
      </c>
      <c r="I61" s="8">
        <v>16</v>
      </c>
      <c r="J61" s="8">
        <v>20</v>
      </c>
      <c r="L61" s="1"/>
      <c r="M61" s="1"/>
      <c r="N61" s="1"/>
    </row>
    <row r="62" spans="2:16" x14ac:dyDescent="0.25">
      <c r="B62" s="3" t="s">
        <v>41</v>
      </c>
      <c r="C62" s="1" t="s">
        <v>14</v>
      </c>
      <c r="D62" s="12" t="s">
        <v>24</v>
      </c>
      <c r="E62" s="3">
        <v>12</v>
      </c>
      <c r="F62" s="3"/>
      <c r="G62" s="3">
        <f t="shared" ref="G62:G82" si="1">3.3+1.3+(25*$G$60)/1000+(45*$G$60)/1000</f>
        <v>5.72</v>
      </c>
      <c r="H62" s="3">
        <f t="shared" ref="H62:H82" si="2">3.3+1.3+(25*$H$60)/1000+(45*$H$60)/1000</f>
        <v>6</v>
      </c>
      <c r="I62" s="2">
        <f t="shared" ref="I62:I83" si="3">$I$60*E61*G61</f>
        <v>108.46814814814813</v>
      </c>
      <c r="J62" s="1">
        <f t="shared" ref="J62:J83" si="4">$J$60*F61*H61</f>
        <v>0</v>
      </c>
      <c r="L62" s="1"/>
      <c r="M62" s="1"/>
      <c r="N62" s="1"/>
    </row>
    <row r="63" spans="2:16" x14ac:dyDescent="0.25">
      <c r="B63" s="3" t="s">
        <v>40</v>
      </c>
      <c r="C63" s="1" t="s">
        <v>14</v>
      </c>
      <c r="D63" s="12" t="s">
        <v>24</v>
      </c>
      <c r="E63" s="3">
        <v>12</v>
      </c>
      <c r="F63" s="3"/>
      <c r="G63" s="3">
        <f t="shared" si="1"/>
        <v>5.72</v>
      </c>
      <c r="H63" s="3">
        <f t="shared" si="2"/>
        <v>6</v>
      </c>
      <c r="I63" s="2">
        <f t="shared" si="3"/>
        <v>108.46814814814813</v>
      </c>
      <c r="J63" s="1">
        <f t="shared" si="4"/>
        <v>0</v>
      </c>
      <c r="L63" s="1"/>
      <c r="M63" s="1"/>
      <c r="N63" s="1"/>
    </row>
    <row r="64" spans="2:16" x14ac:dyDescent="0.25">
      <c r="B64" s="3" t="s">
        <v>39</v>
      </c>
      <c r="C64" s="1" t="s">
        <v>37</v>
      </c>
      <c r="D64" s="3" t="s">
        <v>36</v>
      </c>
      <c r="E64" s="3"/>
      <c r="F64" s="3">
        <v>20</v>
      </c>
      <c r="G64" s="3">
        <f t="shared" si="1"/>
        <v>5.72</v>
      </c>
      <c r="H64" s="3">
        <f t="shared" si="2"/>
        <v>6</v>
      </c>
      <c r="I64" s="2">
        <f t="shared" si="3"/>
        <v>108.46814814814813</v>
      </c>
      <c r="J64" s="1">
        <f t="shared" si="4"/>
        <v>0</v>
      </c>
      <c r="L64" s="1"/>
      <c r="M64" s="1"/>
      <c r="N64" s="1"/>
    </row>
    <row r="65" spans="2:14" x14ac:dyDescent="0.25">
      <c r="B65" s="3" t="s">
        <v>38</v>
      </c>
      <c r="C65" s="1" t="s">
        <v>37</v>
      </c>
      <c r="D65" s="3" t="s">
        <v>36</v>
      </c>
      <c r="E65" s="3"/>
      <c r="F65" s="3">
        <v>20</v>
      </c>
      <c r="G65" s="3">
        <f t="shared" si="1"/>
        <v>5.72</v>
      </c>
      <c r="H65" s="3">
        <f t="shared" si="2"/>
        <v>6</v>
      </c>
      <c r="I65" s="2">
        <f t="shared" si="3"/>
        <v>0</v>
      </c>
      <c r="J65" s="9">
        <f t="shared" si="4"/>
        <v>296.2962962962963</v>
      </c>
      <c r="L65" s="1"/>
      <c r="M65" s="1"/>
      <c r="N65" s="1"/>
    </row>
    <row r="66" spans="2:14" x14ac:dyDescent="0.25">
      <c r="B66" s="3" t="s">
        <v>35</v>
      </c>
      <c r="C66" s="13" t="s">
        <v>34</v>
      </c>
      <c r="D66" s="12" t="s">
        <v>24</v>
      </c>
      <c r="E66" s="3">
        <v>12</v>
      </c>
      <c r="F66" s="1"/>
      <c r="G66" s="3">
        <f t="shared" si="1"/>
        <v>5.72</v>
      </c>
      <c r="H66" s="3">
        <f t="shared" si="2"/>
        <v>6</v>
      </c>
      <c r="I66" s="2">
        <f t="shared" si="3"/>
        <v>0</v>
      </c>
      <c r="J66" s="9">
        <f t="shared" si="4"/>
        <v>296.2962962962963</v>
      </c>
      <c r="L66" s="1"/>
      <c r="M66" s="1"/>
      <c r="N66" s="1"/>
    </row>
    <row r="67" spans="2:14" x14ac:dyDescent="0.25">
      <c r="B67" s="3" t="s">
        <v>33</v>
      </c>
      <c r="C67" s="13" t="s">
        <v>25</v>
      </c>
      <c r="D67" s="12" t="s">
        <v>24</v>
      </c>
      <c r="E67" s="3">
        <v>12</v>
      </c>
      <c r="F67" s="1"/>
      <c r="G67" s="3">
        <f t="shared" si="1"/>
        <v>5.72</v>
      </c>
      <c r="H67" s="3">
        <f t="shared" si="2"/>
        <v>6</v>
      </c>
      <c r="I67" s="2">
        <f t="shared" si="3"/>
        <v>108.46814814814813</v>
      </c>
      <c r="J67" s="1">
        <f t="shared" si="4"/>
        <v>0</v>
      </c>
      <c r="L67" s="1"/>
      <c r="M67" s="1"/>
      <c r="N67" s="1"/>
    </row>
    <row r="68" spans="2:14" x14ac:dyDescent="0.25">
      <c r="B68" s="3" t="s">
        <v>32</v>
      </c>
      <c r="C68" s="13" t="s">
        <v>25</v>
      </c>
      <c r="D68" s="12" t="s">
        <v>24</v>
      </c>
      <c r="E68" s="3">
        <v>12</v>
      </c>
      <c r="F68" s="1"/>
      <c r="G68" s="3">
        <f t="shared" si="1"/>
        <v>5.72</v>
      </c>
      <c r="H68" s="3">
        <f t="shared" si="2"/>
        <v>6</v>
      </c>
      <c r="I68" s="2">
        <f t="shared" si="3"/>
        <v>108.46814814814813</v>
      </c>
      <c r="J68" s="1">
        <f t="shared" si="4"/>
        <v>0</v>
      </c>
      <c r="L68" s="1"/>
      <c r="M68" s="1"/>
      <c r="N68" s="1"/>
    </row>
    <row r="69" spans="2:14" x14ac:dyDescent="0.25">
      <c r="B69" s="11" t="s">
        <v>31</v>
      </c>
      <c r="C69" s="1" t="s">
        <v>25</v>
      </c>
      <c r="D69" s="12" t="s">
        <v>24</v>
      </c>
      <c r="E69" s="3">
        <v>12</v>
      </c>
      <c r="F69" s="1"/>
      <c r="G69" s="3">
        <f t="shared" si="1"/>
        <v>5.72</v>
      </c>
      <c r="H69" s="3">
        <f t="shared" si="2"/>
        <v>6</v>
      </c>
      <c r="I69" s="2">
        <f t="shared" si="3"/>
        <v>108.46814814814813</v>
      </c>
      <c r="J69" s="1">
        <f t="shared" si="4"/>
        <v>0</v>
      </c>
      <c r="L69" s="1"/>
      <c r="M69" s="1"/>
      <c r="N69" s="1"/>
    </row>
    <row r="70" spans="2:14" x14ac:dyDescent="0.25">
      <c r="B70" s="11" t="s">
        <v>30</v>
      </c>
      <c r="C70" s="1" t="s">
        <v>25</v>
      </c>
      <c r="D70" s="12" t="s">
        <v>24</v>
      </c>
      <c r="E70" s="3">
        <v>12</v>
      </c>
      <c r="F70" s="1"/>
      <c r="G70" s="3">
        <f t="shared" si="1"/>
        <v>5.72</v>
      </c>
      <c r="H70" s="3">
        <f t="shared" si="2"/>
        <v>6</v>
      </c>
      <c r="I70" s="2">
        <f t="shared" si="3"/>
        <v>108.46814814814813</v>
      </c>
      <c r="J70" s="1">
        <f t="shared" si="4"/>
        <v>0</v>
      </c>
      <c r="L70" s="1"/>
      <c r="M70" s="1"/>
      <c r="N70" s="1"/>
    </row>
    <row r="71" spans="2:14" x14ac:dyDescent="0.25">
      <c r="B71" s="3" t="s">
        <v>29</v>
      </c>
      <c r="C71" s="1" t="s">
        <v>14</v>
      </c>
      <c r="D71" s="12" t="s">
        <v>24</v>
      </c>
      <c r="E71" s="3">
        <v>12</v>
      </c>
      <c r="F71" s="1"/>
      <c r="G71" s="3">
        <f t="shared" si="1"/>
        <v>5.72</v>
      </c>
      <c r="H71" s="3">
        <f t="shared" si="2"/>
        <v>6</v>
      </c>
      <c r="I71" s="2">
        <f t="shared" si="3"/>
        <v>108.46814814814813</v>
      </c>
      <c r="J71" s="1">
        <f t="shared" si="4"/>
        <v>0</v>
      </c>
      <c r="L71" s="1"/>
      <c r="M71" s="1"/>
      <c r="N71" s="1"/>
    </row>
    <row r="72" spans="2:14" x14ac:dyDescent="0.25">
      <c r="B72" s="3" t="s">
        <v>28</v>
      </c>
      <c r="C72" s="1" t="s">
        <v>14</v>
      </c>
      <c r="D72" s="12" t="s">
        <v>24</v>
      </c>
      <c r="E72" s="3">
        <v>12</v>
      </c>
      <c r="F72" s="1"/>
      <c r="G72" s="3">
        <f t="shared" si="1"/>
        <v>5.72</v>
      </c>
      <c r="H72" s="3">
        <f t="shared" si="2"/>
        <v>6</v>
      </c>
      <c r="I72" s="2">
        <f t="shared" si="3"/>
        <v>108.46814814814813</v>
      </c>
      <c r="J72" s="1">
        <f t="shared" si="4"/>
        <v>0</v>
      </c>
      <c r="L72" s="1"/>
      <c r="M72" s="1"/>
      <c r="N72" s="1"/>
    </row>
    <row r="73" spans="2:14" x14ac:dyDescent="0.25">
      <c r="B73" s="3" t="s">
        <v>27</v>
      </c>
      <c r="C73" s="1" t="s">
        <v>25</v>
      </c>
      <c r="D73" s="12" t="s">
        <v>24</v>
      </c>
      <c r="E73" s="3">
        <v>12</v>
      </c>
      <c r="F73" s="1"/>
      <c r="G73" s="3">
        <f t="shared" si="1"/>
        <v>5.72</v>
      </c>
      <c r="H73" s="3">
        <f t="shared" si="2"/>
        <v>6</v>
      </c>
      <c r="I73" s="2">
        <f t="shared" si="3"/>
        <v>108.46814814814813</v>
      </c>
      <c r="J73" s="1">
        <f t="shared" si="4"/>
        <v>0</v>
      </c>
      <c r="L73" s="1"/>
      <c r="M73" s="1"/>
      <c r="N73" s="1"/>
    </row>
    <row r="74" spans="2:14" x14ac:dyDescent="0.25">
      <c r="B74" s="3" t="s">
        <v>26</v>
      </c>
      <c r="C74" s="1" t="s">
        <v>25</v>
      </c>
      <c r="D74" s="12" t="s">
        <v>24</v>
      </c>
      <c r="E74" s="3">
        <v>12</v>
      </c>
      <c r="F74" s="1"/>
      <c r="G74" s="3">
        <f t="shared" si="1"/>
        <v>5.72</v>
      </c>
      <c r="H74" s="3">
        <f t="shared" si="2"/>
        <v>6</v>
      </c>
      <c r="I74" s="2">
        <f t="shared" si="3"/>
        <v>108.46814814814813</v>
      </c>
      <c r="J74" s="1">
        <f t="shared" si="4"/>
        <v>0</v>
      </c>
      <c r="L74" s="1"/>
      <c r="M74" s="1"/>
      <c r="N74" s="1"/>
    </row>
    <row r="75" spans="2:14" x14ac:dyDescent="0.25">
      <c r="B75" s="3" t="s">
        <v>23</v>
      </c>
      <c r="C75" s="1" t="s">
        <v>14</v>
      </c>
      <c r="D75" s="1" t="s">
        <v>17</v>
      </c>
      <c r="E75" s="3">
        <v>2</v>
      </c>
      <c r="F75" s="3">
        <v>10</v>
      </c>
      <c r="G75" s="3">
        <f t="shared" si="1"/>
        <v>5.72</v>
      </c>
      <c r="H75" s="3">
        <f t="shared" si="2"/>
        <v>6</v>
      </c>
      <c r="I75" s="2">
        <f t="shared" si="3"/>
        <v>108.46814814814813</v>
      </c>
      <c r="J75" s="1">
        <f t="shared" si="4"/>
        <v>0</v>
      </c>
      <c r="L75" s="1"/>
      <c r="M75" s="1"/>
      <c r="N75" s="1"/>
    </row>
    <row r="76" spans="2:14" x14ac:dyDescent="0.25">
      <c r="B76" s="3" t="s">
        <v>22</v>
      </c>
      <c r="C76" s="1" t="s">
        <v>14</v>
      </c>
      <c r="D76" s="1" t="s">
        <v>17</v>
      </c>
      <c r="E76" s="3">
        <v>2</v>
      </c>
      <c r="F76" s="3">
        <v>10</v>
      </c>
      <c r="G76" s="3">
        <f t="shared" si="1"/>
        <v>5.72</v>
      </c>
      <c r="H76" s="3">
        <f t="shared" si="2"/>
        <v>6</v>
      </c>
      <c r="I76" s="2">
        <f t="shared" si="3"/>
        <v>18.078024691358024</v>
      </c>
      <c r="J76" s="9">
        <f t="shared" si="4"/>
        <v>148.14814814814815</v>
      </c>
      <c r="L76" s="1"/>
      <c r="M76" s="1"/>
      <c r="N76" s="1"/>
    </row>
    <row r="77" spans="2:14" x14ac:dyDescent="0.25">
      <c r="B77" s="3" t="s">
        <v>21</v>
      </c>
      <c r="C77" s="1" t="s">
        <v>14</v>
      </c>
      <c r="D77" s="1" t="s">
        <v>17</v>
      </c>
      <c r="E77" s="3">
        <v>2</v>
      </c>
      <c r="F77" s="3">
        <v>10</v>
      </c>
      <c r="G77" s="3">
        <f t="shared" si="1"/>
        <v>5.72</v>
      </c>
      <c r="H77" s="3">
        <f t="shared" si="2"/>
        <v>6</v>
      </c>
      <c r="I77" s="2">
        <f t="shared" si="3"/>
        <v>18.078024691358024</v>
      </c>
      <c r="J77" s="9">
        <f t="shared" si="4"/>
        <v>148.14814814814815</v>
      </c>
      <c r="L77" s="1"/>
      <c r="M77" s="1"/>
      <c r="N77" s="1"/>
    </row>
    <row r="78" spans="2:14" x14ac:dyDescent="0.25">
      <c r="B78" s="11" t="s">
        <v>20</v>
      </c>
      <c r="C78" s="1" t="s">
        <v>14</v>
      </c>
      <c r="D78" s="1" t="s">
        <v>17</v>
      </c>
      <c r="E78" s="3">
        <v>2</v>
      </c>
      <c r="F78" s="3">
        <v>10</v>
      </c>
      <c r="G78" s="3">
        <f t="shared" si="1"/>
        <v>5.72</v>
      </c>
      <c r="H78" s="3">
        <f t="shared" si="2"/>
        <v>6</v>
      </c>
      <c r="I78" s="2">
        <f t="shared" si="3"/>
        <v>18.078024691358024</v>
      </c>
      <c r="J78" s="9">
        <f t="shared" si="4"/>
        <v>148.14814814814815</v>
      </c>
      <c r="L78" s="1"/>
      <c r="M78" s="1"/>
      <c r="N78" s="1"/>
    </row>
    <row r="79" spans="2:14" x14ac:dyDescent="0.25">
      <c r="B79" s="11" t="s">
        <v>19</v>
      </c>
      <c r="C79" s="1" t="s">
        <v>14</v>
      </c>
      <c r="D79" s="1" t="s">
        <v>17</v>
      </c>
      <c r="E79" s="3">
        <v>2</v>
      </c>
      <c r="F79" s="3">
        <v>10</v>
      </c>
      <c r="G79" s="3">
        <f t="shared" si="1"/>
        <v>5.72</v>
      </c>
      <c r="H79" s="3">
        <f t="shared" si="2"/>
        <v>6</v>
      </c>
      <c r="I79" s="2">
        <f t="shared" si="3"/>
        <v>18.078024691358024</v>
      </c>
      <c r="J79" s="9">
        <f t="shared" si="4"/>
        <v>148.14814814814815</v>
      </c>
      <c r="L79" s="1"/>
      <c r="M79" s="1"/>
      <c r="N79" s="1"/>
    </row>
    <row r="80" spans="2:14" x14ac:dyDescent="0.25">
      <c r="B80" s="11" t="s">
        <v>18</v>
      </c>
      <c r="C80" s="1" t="s">
        <v>14</v>
      </c>
      <c r="D80" s="1" t="s">
        <v>17</v>
      </c>
      <c r="E80" s="3">
        <v>2</v>
      </c>
      <c r="F80" s="3">
        <v>10</v>
      </c>
      <c r="G80" s="3">
        <f t="shared" si="1"/>
        <v>5.72</v>
      </c>
      <c r="H80" s="3">
        <f t="shared" si="2"/>
        <v>6</v>
      </c>
      <c r="I80" s="2">
        <f t="shared" si="3"/>
        <v>18.078024691358024</v>
      </c>
      <c r="J80" s="9">
        <f t="shared" si="4"/>
        <v>148.14814814814815</v>
      </c>
      <c r="L80" s="1"/>
      <c r="M80" s="1"/>
      <c r="N80" s="1"/>
    </row>
    <row r="81" spans="2:16" x14ac:dyDescent="0.25">
      <c r="B81" s="11" t="s">
        <v>16</v>
      </c>
      <c r="C81" s="1" t="s">
        <v>14</v>
      </c>
      <c r="D81" s="1" t="s">
        <v>13</v>
      </c>
      <c r="E81" s="3">
        <v>2</v>
      </c>
      <c r="F81" s="3">
        <v>10</v>
      </c>
      <c r="G81" s="3">
        <f t="shared" si="1"/>
        <v>5.72</v>
      </c>
      <c r="H81" s="3">
        <f t="shared" si="2"/>
        <v>6</v>
      </c>
      <c r="I81" s="2">
        <f t="shared" si="3"/>
        <v>18.078024691358024</v>
      </c>
      <c r="J81" s="9">
        <f t="shared" si="4"/>
        <v>148.14814814814815</v>
      </c>
      <c r="L81" s="1"/>
      <c r="M81" s="1"/>
      <c r="N81" s="1"/>
    </row>
    <row r="82" spans="2:16" x14ac:dyDescent="0.25">
      <c r="B82" s="11" t="s">
        <v>15</v>
      </c>
      <c r="C82" s="1" t="s">
        <v>14</v>
      </c>
      <c r="D82" s="1" t="s">
        <v>13</v>
      </c>
      <c r="E82" s="3">
        <v>2</v>
      </c>
      <c r="F82" s="3">
        <v>10</v>
      </c>
      <c r="G82" s="3">
        <f t="shared" si="1"/>
        <v>5.72</v>
      </c>
      <c r="H82" s="3">
        <f t="shared" si="2"/>
        <v>6</v>
      </c>
      <c r="I82" s="2">
        <f t="shared" si="3"/>
        <v>18.078024691358024</v>
      </c>
      <c r="J82" s="9">
        <f t="shared" si="4"/>
        <v>148.14814814814815</v>
      </c>
      <c r="L82" s="1"/>
      <c r="M82" s="1"/>
      <c r="N82" s="1"/>
    </row>
    <row r="83" spans="2:16" x14ac:dyDescent="0.25">
      <c r="B83" s="10"/>
      <c r="C83" s="10"/>
      <c r="D83" s="10"/>
      <c r="E83" s="10"/>
      <c r="F83" s="10"/>
      <c r="G83" s="10"/>
      <c r="H83" s="10"/>
      <c r="I83" s="2">
        <f t="shared" si="3"/>
        <v>18.078024691358024</v>
      </c>
      <c r="J83" s="9">
        <f t="shared" si="4"/>
        <v>148.14814814814815</v>
      </c>
      <c r="K83" s="10"/>
      <c r="L83" s="10"/>
      <c r="M83" s="10"/>
      <c r="N83" s="10"/>
    </row>
    <row r="84" spans="2:16" x14ac:dyDescent="0.25">
      <c r="B84" s="1"/>
      <c r="C84" s="1"/>
      <c r="D84" s="1"/>
      <c r="E84" s="1"/>
      <c r="F84" s="1"/>
      <c r="G84" s="1"/>
      <c r="H84" s="1"/>
      <c r="I84" s="28">
        <f>SUM(I62:I83)/1000</f>
        <v>1.4462419753086415</v>
      </c>
      <c r="J84" s="28">
        <f>SUM(J62:J83)/1000</f>
        <v>1.7777777777777783</v>
      </c>
      <c r="L84" s="1"/>
      <c r="M84" s="1"/>
      <c r="N84" s="1"/>
    </row>
    <row r="85" spans="2:16" x14ac:dyDescent="0.25">
      <c r="I85" s="26">
        <f>I84+3%*I84</f>
        <v>1.4896292345679008</v>
      </c>
      <c r="J85" s="26">
        <f>J84+3%*J84</f>
        <v>1.8311111111111118</v>
      </c>
      <c r="O85" s="25"/>
      <c r="P85" s="25"/>
    </row>
    <row r="86" spans="2:16" x14ac:dyDescent="0.25">
      <c r="C86" s="1"/>
      <c r="D86" s="3">
        <v>8</v>
      </c>
      <c r="E86" s="3">
        <v>10</v>
      </c>
      <c r="F86" s="11">
        <v>12</v>
      </c>
      <c r="G86" s="11">
        <v>16</v>
      </c>
      <c r="H86" s="3">
        <v>20</v>
      </c>
      <c r="I86" s="3" t="s">
        <v>69</v>
      </c>
    </row>
    <row r="87" spans="2:16" x14ac:dyDescent="0.25">
      <c r="C87" s="1"/>
      <c r="D87" s="3"/>
      <c r="E87" s="3"/>
      <c r="F87" s="11"/>
      <c r="G87" s="11"/>
      <c r="H87" s="3"/>
      <c r="I87" s="3"/>
    </row>
    <row r="88" spans="2:16" x14ac:dyDescent="0.25">
      <c r="C88" s="1" t="s">
        <v>62</v>
      </c>
      <c r="D88" s="3"/>
      <c r="E88" s="18">
        <f>J10</f>
        <v>5.9139904197530866</v>
      </c>
      <c r="F88" s="3"/>
      <c r="G88" s="3"/>
      <c r="H88" s="3"/>
      <c r="I88" s="3"/>
    </row>
    <row r="89" spans="2:16" x14ac:dyDescent="0.25">
      <c r="C89" s="1" t="s">
        <v>65</v>
      </c>
      <c r="D89" s="3"/>
      <c r="E89" s="16">
        <f>K56</f>
        <v>0.54964328703703691</v>
      </c>
      <c r="F89" s="16">
        <f>L56</f>
        <v>0.6097966222222222</v>
      </c>
      <c r="G89" s="3"/>
      <c r="H89" s="3"/>
      <c r="I89" s="3"/>
    </row>
    <row r="90" spans="2:16" x14ac:dyDescent="0.25">
      <c r="C90" s="1" t="s">
        <v>66</v>
      </c>
      <c r="D90" s="18">
        <f>0.53*(G90+H90)</f>
        <v>1.7599923832098767</v>
      </c>
      <c r="E90" s="3"/>
      <c r="F90" s="3"/>
      <c r="G90" s="18">
        <f>I85</f>
        <v>1.4896292345679008</v>
      </c>
      <c r="H90" s="18">
        <f>J85</f>
        <v>1.8311111111111118</v>
      </c>
      <c r="I90" s="3">
        <f>12*13</f>
        <v>156</v>
      </c>
    </row>
    <row r="92" spans="2:16" x14ac:dyDescent="0.25">
      <c r="E92" s="27"/>
    </row>
  </sheetData>
  <mergeCells count="4">
    <mergeCell ref="B4:L4"/>
    <mergeCell ref="B1:L1"/>
    <mergeCell ref="B12:L12"/>
    <mergeCell ref="B58:P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 PODIUM FOOTING + RAFT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2022-08-24T12:19:37Z</dcterms:created>
  <dcterms:modified xsi:type="dcterms:W3CDTF">2022-08-24T12:50:44Z</dcterms:modified>
</cp:coreProperties>
</file>